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26"/>
  <workbookPr/>
  <mc:AlternateContent xmlns:mc="http://schemas.openxmlformats.org/markup-compatibility/2006">
    <mc:Choice Requires="x15">
      <x15ac:absPath xmlns:x15ac="http://schemas.microsoft.com/office/spreadsheetml/2010/11/ac" url="/Users/shellymccolm/Downloads/"/>
    </mc:Choice>
  </mc:AlternateContent>
  <bookViews>
    <workbookView xWindow="0" yWindow="460" windowWidth="19200" windowHeight="11760" activeTab="1"/>
  </bookViews>
  <sheets>
    <sheet name="Draft 3" sheetId="1" r:id="rId1"/>
    <sheet name="Draft 4 for Qtrly Mtg, July" sheetId="2" r:id="rId2"/>
  </sheets>
  <definedNames>
    <definedName name="_xlnm.Print_Area" localSheetId="0">'Draft 3'!$A$2:$U$52</definedName>
    <definedName name="_xlnm.Print_Titles" localSheetId="0">'Draft 3'!$A:$C,'Draft 3'!$2:$3</definedName>
    <definedName name="QB_COLUMN_290" localSheetId="0" hidden="1">'Draft 3'!$P$2</definedName>
    <definedName name="QB_COLUMN_76201" localSheetId="0" hidden="1">'Draft 3'!$D$3</definedName>
    <definedName name="QB_COLUMN_762010" localSheetId="0" hidden="1">'Draft 3'!$M$3</definedName>
    <definedName name="QB_COLUMN_762011" localSheetId="0" hidden="1">'Draft 3'!$N$3</definedName>
    <definedName name="QB_COLUMN_762012" localSheetId="0" hidden="1">'Draft 3'!$O$3</definedName>
    <definedName name="QB_COLUMN_76202" localSheetId="0" hidden="1">'Draft 3'!$E$3</definedName>
    <definedName name="QB_COLUMN_76203" localSheetId="0" hidden="1">'Draft 3'!$F$3</definedName>
    <definedName name="QB_COLUMN_76204" localSheetId="0" hidden="1">'Draft 3'!$G$3</definedName>
    <definedName name="QB_COLUMN_76205" localSheetId="0" hidden="1">'Draft 3'!$H$3</definedName>
    <definedName name="QB_COLUMN_76206" localSheetId="0" hidden="1">'Draft 3'!$I$3</definedName>
    <definedName name="QB_COLUMN_76207" localSheetId="0" hidden="1">'Draft 3'!$J$3</definedName>
    <definedName name="QB_COLUMN_76208" localSheetId="0" hidden="1">'Draft 3'!$K$3</definedName>
    <definedName name="QB_COLUMN_76209" localSheetId="0" hidden="1">'Draft 3'!$L$3</definedName>
    <definedName name="QB_COLUMN_76300" localSheetId="0" hidden="1">'Draft 3'!$P$3</definedName>
    <definedName name="QB_DATA_0" localSheetId="0" hidden="1">'Draft 3'!$5:$5,'Draft 3'!$6:$6,'Draft 3'!$7:$7,'Draft 3'!$9:$9,'Draft 3'!$11:$11,'Draft 3'!$14:$14,'Draft 3'!#REF!,'Draft 3'!#REF!,'Draft 3'!#REF!,'Draft 3'!#REF!,'Draft 3'!$15:$15,'Draft 3'!$19:$19,'Draft 3'!$43:$43,'Draft 3'!#REF!,'Draft 3'!#REF!,'Draft 3'!$38:$38</definedName>
    <definedName name="QB_DATA_1" localSheetId="0" hidden="1">'Draft 3'!#REF!,'Draft 3'!$39:$39,'Draft 3'!$46:$46,'Draft 3'!$40:$40,'Draft 3'!#REF!,'Draft 3'!$42:$42,'Draft 3'!$36:$36,'Draft 3'!$44:$44,'Draft 3'!#REF!,'Draft 3'!#REF!,'Draft 3'!$45:$45,'Draft 3'!#REF!</definedName>
    <definedName name="QB_FORMULA_0" localSheetId="0" hidden="1">'Draft 3'!$P$5,'Draft 3'!$P$6,'Draft 3'!$P$7,'Draft 3'!$P$9,'Draft 3'!$P$10,'Draft 3'!$P$14,'Draft 3'!#REF!,'Draft 3'!#REF!,'Draft 3'!#REF!,'Draft 3'!#REF!,'Draft 3'!$P$15,'Draft 3'!$D$16,'Draft 3'!$E$16,'Draft 3'!$F$16,'Draft 3'!$G$16,'Draft 3'!$H$16</definedName>
    <definedName name="QB_FORMULA_1" localSheetId="0" hidden="1">'Draft 3'!$I$16,'Draft 3'!$J$16,'Draft 3'!$K$16,'Draft 3'!$L$16,'Draft 3'!$M$16,'Draft 3'!$N$16,'Draft 3'!$O$16,'Draft 3'!$P$16,'Draft 3'!$D$17,'Draft 3'!$E$17,'Draft 3'!$F$17,'Draft 3'!$G$17,'Draft 3'!$H$17,'Draft 3'!$I$17,'Draft 3'!$J$17,'Draft 3'!$K$17</definedName>
    <definedName name="QB_FORMULA_2" localSheetId="0" hidden="1">'Draft 3'!$L$17,'Draft 3'!$M$17,'Draft 3'!$N$17,'Draft 3'!$O$17,'Draft 3'!$P$17,'Draft 3'!$P$19,'Draft 3'!$P$43,'Draft 3'!#REF!,'Draft 3'!#REF!,'Draft 3'!$P$38,'Draft 3'!#REF!,'Draft 3'!$P$39,'Draft 3'!$P$46,'Draft 3'!$P$40,'Draft 3'!#REF!,'Draft 3'!$P$42</definedName>
    <definedName name="QB_FORMULA_3" localSheetId="0" hidden="1">'Draft 3'!$P$36,'Draft 3'!$P$44,'Draft 3'!#REF!,'Draft 3'!#REF!,'Draft 3'!$P$45,'Draft 3'!#REF!,'Draft 3'!$D$47,'Draft 3'!$E$47,'Draft 3'!$F$47,'Draft 3'!$G$47,'Draft 3'!$H$47,'Draft 3'!$I$47,'Draft 3'!$J$47,'Draft 3'!$K$47,'Draft 3'!$L$47,'Draft 3'!$M$47</definedName>
    <definedName name="QB_FORMULA_4" localSheetId="0" hidden="1">'Draft 3'!$N$47,'Draft 3'!$O$47,'Draft 3'!$P$47,'Draft 3'!$D$48,'Draft 3'!$E$48,'Draft 3'!$F$48,'Draft 3'!$G$48,'Draft 3'!$H$48,'Draft 3'!$I$48,'Draft 3'!$J$48,'Draft 3'!$K$48,'Draft 3'!$L$48,'Draft 3'!$M$48,'Draft 3'!$N$48,'Draft 3'!$O$48,'Draft 3'!$P$48</definedName>
    <definedName name="QB_ROW_10230" localSheetId="0" hidden="1">'Draft 3'!$C$43</definedName>
    <definedName name="QB_ROW_12230" localSheetId="0" hidden="1">'Draft 3'!$C$40</definedName>
    <definedName name="QB_ROW_15230" localSheetId="0" hidden="1">'Draft 3'!#REF!</definedName>
    <definedName name="QB_ROW_18230" localSheetId="0" hidden="1">'Draft 3'!#REF!</definedName>
    <definedName name="QB_ROW_18301" localSheetId="0" hidden="1">'Draft 3'!$A$48</definedName>
    <definedName name="QB_ROW_20022" localSheetId="0" hidden="1">'Draft 3'!$B$4</definedName>
    <definedName name="QB_ROW_20322" localSheetId="0" hidden="1">'Draft 3'!$B$16</definedName>
    <definedName name="QB_ROW_21022" localSheetId="0" hidden="1">'Draft 3'!$B$18</definedName>
    <definedName name="QB_ROW_21322" localSheetId="0" hidden="1">'Draft 3'!$B$47</definedName>
    <definedName name="QB_ROW_25230" localSheetId="0" hidden="1">'Draft 3'!$C$19</definedName>
    <definedName name="QB_ROW_32230" localSheetId="0" hidden="1">'Draft 3'!#REF!</definedName>
    <definedName name="QB_ROW_36230" localSheetId="0" hidden="1">'Draft 3'!$C$11</definedName>
    <definedName name="QB_ROW_52230" localSheetId="0" hidden="1">'Draft 3'!$C$42</definedName>
    <definedName name="QB_ROW_60230" localSheetId="0" hidden="1">'Draft 3'!$C$9</definedName>
    <definedName name="QB_ROW_6230" localSheetId="0" hidden="1">'Draft 3'!$C$39</definedName>
    <definedName name="QB_ROW_67230" localSheetId="0" hidden="1">'Draft 3'!$C$46</definedName>
    <definedName name="QB_ROW_68230" localSheetId="0" hidden="1">'Draft 3'!#REF!</definedName>
    <definedName name="QB_ROW_70230" localSheetId="0" hidden="1">'Draft 3'!#REF!</definedName>
    <definedName name="QB_ROW_73230" localSheetId="0" hidden="1">'Draft 3'!#REF!</definedName>
    <definedName name="QB_ROW_7330" localSheetId="0" hidden="1">'Draft 3'!$C$7</definedName>
    <definedName name="QB_ROW_74230" localSheetId="0" hidden="1">'Draft 3'!$C$45</definedName>
    <definedName name="QB_ROW_76230" localSheetId="0" hidden="1">'Draft 3'!#REF!</definedName>
    <definedName name="QB_ROW_82230" localSheetId="0" hidden="1">'Draft 3'!#REF!</definedName>
    <definedName name="QB_ROW_8230" localSheetId="0" hidden="1">'Draft 3'!$C$44</definedName>
    <definedName name="QB_ROW_84230" localSheetId="0" hidden="1">'Draft 3'!$C$5</definedName>
    <definedName name="QB_ROW_85230" localSheetId="0" hidden="1">'Draft 3'!$C$38</definedName>
    <definedName name="QB_ROW_86230" localSheetId="0" hidden="1">'Draft 3'!#REF!</definedName>
    <definedName name="QB_ROW_86311" localSheetId="0" hidden="1">'Draft 3'!$A$17</definedName>
    <definedName name="QB_ROW_87230" localSheetId="0" hidden="1">'Draft 3'!$C$36</definedName>
    <definedName name="QB_ROW_88330" localSheetId="0" hidden="1">'Draft 3'!$C$6</definedName>
    <definedName name="QB_ROW_89230" localSheetId="0" hidden="1">'Draft 3'!#REF!</definedName>
    <definedName name="QB_ROW_92230" localSheetId="0" hidden="1">'Draft 3'!$C$10</definedName>
    <definedName name="QB_ROW_9230" localSheetId="0" hidden="1">'Draft 3'!$C$14</definedName>
    <definedName name="QB_ROW_93230" localSheetId="0" hidden="1">'Draft 3'!#REF!</definedName>
    <definedName name="QBCANSUPPORTUPDATE" localSheetId="0">TRUE</definedName>
    <definedName name="QBCOMPANYFILENAME" localSheetId="0">"C:\Users\Sam\Desktop\ROTARY CLUB\Sam's Rotary update7.8.QBW"</definedName>
    <definedName name="QBENDDATE" localSheetId="0">20160630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6</definedName>
    <definedName name="QBREPORTCOMPANYID" localSheetId="0">"807b9212dd0d48da8f0693cd899f41b3"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4</definedName>
    <definedName name="QBSTARTDATE" localSheetId="0">20150701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8" i="2" l="1"/>
  <c r="O48" i="2"/>
  <c r="O17" i="2"/>
  <c r="N46" i="2"/>
  <c r="N14" i="2"/>
  <c r="N17" i="2"/>
  <c r="N48" i="2"/>
  <c r="M32" i="2"/>
  <c r="M46" i="2"/>
  <c r="K40" i="2"/>
  <c r="K48" i="2"/>
  <c r="M6" i="2"/>
  <c r="S7" i="2"/>
  <c r="S9" i="2"/>
  <c r="S10" i="2"/>
  <c r="M47" i="2"/>
  <c r="M45" i="2"/>
  <c r="M44" i="2"/>
  <c r="J43" i="2"/>
  <c r="M43" i="2"/>
  <c r="M42" i="2"/>
  <c r="M41" i="2"/>
  <c r="D40" i="2"/>
  <c r="D48" i="2"/>
  <c r="M39" i="2"/>
  <c r="M38" i="2"/>
  <c r="M37" i="2"/>
  <c r="M36" i="2"/>
  <c r="M34" i="2"/>
  <c r="M31" i="2"/>
  <c r="M30" i="2"/>
  <c r="M28" i="2"/>
  <c r="M27" i="2"/>
  <c r="M26" i="2"/>
  <c r="M24" i="2"/>
  <c r="M23" i="2"/>
  <c r="M22" i="2"/>
  <c r="M21" i="2"/>
  <c r="L17" i="2"/>
  <c r="L18" i="2"/>
  <c r="J17" i="2"/>
  <c r="J18" i="2"/>
  <c r="I17" i="2"/>
  <c r="I18" i="2"/>
  <c r="G17" i="2"/>
  <c r="G18" i="2"/>
  <c r="F17" i="2"/>
  <c r="F18" i="2"/>
  <c r="D17" i="2"/>
  <c r="D18" i="2"/>
  <c r="C17" i="2"/>
  <c r="C18" i="2"/>
  <c r="R14" i="2"/>
  <c r="M15" i="2"/>
  <c r="M14" i="2"/>
  <c r="M12" i="2"/>
  <c r="M11" i="2"/>
  <c r="R9" i="2"/>
  <c r="R10" i="2"/>
  <c r="M8" i="2"/>
  <c r="V6" i="2"/>
  <c r="M5" i="2"/>
  <c r="H40" i="2"/>
  <c r="H48" i="2"/>
  <c r="L40" i="2"/>
  <c r="L48" i="2"/>
  <c r="D49" i="2"/>
  <c r="E40" i="2"/>
  <c r="E48" i="2"/>
  <c r="I40" i="2"/>
  <c r="I48" i="2"/>
  <c r="I49" i="2"/>
  <c r="L49" i="2"/>
  <c r="B40" i="2"/>
  <c r="B48" i="2"/>
  <c r="F40" i="2"/>
  <c r="F48" i="2"/>
  <c r="F49" i="2"/>
  <c r="J40" i="2"/>
  <c r="J48" i="2"/>
  <c r="C40" i="2"/>
  <c r="C48" i="2"/>
  <c r="C49" i="2"/>
  <c r="G40" i="2"/>
  <c r="G48" i="2"/>
  <c r="G49" i="2"/>
  <c r="V10" i="2"/>
  <c r="B7" i="2"/>
  <c r="V9" i="2"/>
  <c r="P13" i="1"/>
  <c r="H7" i="2"/>
  <c r="H17" i="2"/>
  <c r="H18" i="2"/>
  <c r="H49" i="2"/>
  <c r="M48" i="2"/>
  <c r="J49" i="2"/>
  <c r="M40" i="2"/>
  <c r="K7" i="2"/>
  <c r="K17" i="2"/>
  <c r="K18" i="2"/>
  <c r="K49" i="2"/>
  <c r="E7" i="2"/>
  <c r="E17" i="2"/>
  <c r="E18" i="2"/>
  <c r="E49" i="2"/>
  <c r="B17" i="2"/>
  <c r="P8" i="1"/>
  <c r="R42" i="1"/>
  <c r="L42" i="1"/>
  <c r="M7" i="2"/>
  <c r="M17" i="2"/>
  <c r="B18" i="2"/>
  <c r="P42" i="1"/>
  <c r="P12" i="1"/>
  <c r="U6" i="1"/>
  <c r="P29" i="1"/>
  <c r="P37" i="1"/>
  <c r="P25" i="1"/>
  <c r="B49" i="2"/>
  <c r="R39" i="1"/>
  <c r="O39" i="1"/>
  <c r="R15" i="1"/>
  <c r="H39" i="1"/>
  <c r="D39" i="1"/>
  <c r="D47" i="1"/>
  <c r="L39" i="1"/>
  <c r="F39" i="1"/>
  <c r="F47" i="1"/>
  <c r="J39" i="1"/>
  <c r="J47" i="1"/>
  <c r="N39" i="1"/>
  <c r="N47" i="1"/>
  <c r="E39" i="1"/>
  <c r="E47" i="1"/>
  <c r="G39" i="1"/>
  <c r="I39" i="1"/>
  <c r="I47" i="1"/>
  <c r="K39" i="1"/>
  <c r="K47" i="1"/>
  <c r="M39" i="1"/>
  <c r="M47" i="1"/>
  <c r="P35" i="1"/>
  <c r="P41" i="1"/>
  <c r="R41" i="1"/>
  <c r="R40" i="1"/>
  <c r="T9" i="1"/>
  <c r="T10" i="1"/>
  <c r="S9" i="1"/>
  <c r="O47" i="1"/>
  <c r="L47" i="1"/>
  <c r="H47" i="1"/>
  <c r="G47" i="1"/>
  <c r="P45" i="1"/>
  <c r="P44" i="1"/>
  <c r="P36" i="1"/>
  <c r="P40" i="1"/>
  <c r="P46" i="1"/>
  <c r="P38" i="1"/>
  <c r="P43" i="1"/>
  <c r="P24" i="1"/>
  <c r="P31" i="1"/>
  <c r="P32" i="1"/>
  <c r="P33" i="1"/>
  <c r="P27" i="1"/>
  <c r="P30" i="1"/>
  <c r="P23" i="1"/>
  <c r="P26" i="1"/>
  <c r="P22" i="1"/>
  <c r="P21" i="1"/>
  <c r="P20" i="1"/>
  <c r="O16" i="1"/>
  <c r="O17" i="1"/>
  <c r="N16" i="1"/>
  <c r="N17" i="1"/>
  <c r="L16" i="1"/>
  <c r="L17" i="1"/>
  <c r="K16" i="1"/>
  <c r="K17" i="1"/>
  <c r="I16" i="1"/>
  <c r="I17" i="1"/>
  <c r="H16" i="1"/>
  <c r="H17" i="1"/>
  <c r="F16" i="1"/>
  <c r="F17" i="1"/>
  <c r="E16" i="1"/>
  <c r="E17" i="1"/>
  <c r="P14" i="1"/>
  <c r="P11" i="1"/>
  <c r="P10" i="1"/>
  <c r="P6" i="1"/>
  <c r="P5" i="1"/>
  <c r="P39" i="1"/>
  <c r="S10" i="1"/>
  <c r="U10" i="1"/>
  <c r="U9" i="1"/>
  <c r="F48" i="1"/>
  <c r="H48" i="1"/>
  <c r="N48" i="1"/>
  <c r="L48" i="1"/>
  <c r="K48" i="1"/>
  <c r="O48" i="1"/>
  <c r="E48" i="1"/>
  <c r="I48" i="1"/>
  <c r="P47" i="1"/>
  <c r="M7" i="1"/>
  <c r="M16" i="1"/>
  <c r="G7" i="1"/>
  <c r="G16" i="1"/>
  <c r="J7" i="1"/>
  <c r="J16" i="1"/>
  <c r="D7" i="1"/>
  <c r="G17" i="1"/>
  <c r="G48" i="1"/>
  <c r="J17" i="1"/>
  <c r="J48" i="1"/>
  <c r="M17" i="1"/>
  <c r="M48" i="1"/>
  <c r="D16" i="1"/>
  <c r="D17" i="1"/>
  <c r="P7" i="1"/>
  <c r="P17" i="1"/>
  <c r="P16" i="1"/>
  <c r="D48" i="1"/>
  <c r="P48" i="1"/>
</calcChain>
</file>

<file path=xl/sharedStrings.xml><?xml version="1.0" encoding="utf-8"?>
<sst xmlns="http://schemas.openxmlformats.org/spreadsheetml/2006/main" count="197" uniqueCount="82">
  <si>
    <t>TOTAL</t>
  </si>
  <si>
    <t>Jul 15</t>
  </si>
  <si>
    <t>Aug 15</t>
  </si>
  <si>
    <t>Sep 15</t>
  </si>
  <si>
    <t>Oct 15</t>
  </si>
  <si>
    <t>Nov 15</t>
  </si>
  <si>
    <t>Dec 15</t>
  </si>
  <si>
    <t>Jan 16</t>
  </si>
  <si>
    <t>Feb 16</t>
  </si>
  <si>
    <t>Mar 16</t>
  </si>
  <si>
    <t>Apr 16</t>
  </si>
  <si>
    <t>May 16</t>
  </si>
  <si>
    <t>Jun 16</t>
  </si>
  <si>
    <t>Jul '15 - Jun 16</t>
  </si>
  <si>
    <t>Income</t>
  </si>
  <si>
    <t>DIST GRANT SHELTERBOX</t>
  </si>
  <si>
    <t>DUES INCOME</t>
  </si>
  <si>
    <t xml:space="preserve">FUNDRAISER ACTIVITES: </t>
  </si>
  <si>
    <t xml:space="preserve"> </t>
  </si>
  <si>
    <t xml:space="preserve">    HAPPY DOLLARS</t>
  </si>
  <si>
    <t xml:space="preserve">    WREATH PROCEEDS</t>
  </si>
  <si>
    <t>INTEREST INCOME</t>
  </si>
  <si>
    <t>Total Income</t>
  </si>
  <si>
    <t>Gross Profit</t>
  </si>
  <si>
    <t>Expense</t>
  </si>
  <si>
    <t>BANK FEES</t>
  </si>
  <si>
    <t>COMMUNITY BIKE RIDE EXPENSES</t>
  </si>
  <si>
    <t>MISC EXPENSE</t>
  </si>
  <si>
    <t>ROTARY FOUNDATION DONATION</t>
  </si>
  <si>
    <t>SHELTER BOX EXPENSE</t>
  </si>
  <si>
    <t>SUPPLIES</t>
  </si>
  <si>
    <t>Total Expense</t>
  </si>
  <si>
    <t>Net Income</t>
  </si>
  <si>
    <t>Members</t>
  </si>
  <si>
    <t>Total</t>
  </si>
  <si>
    <t>Qtrly</t>
  </si>
  <si>
    <t>Plan 1</t>
  </si>
  <si>
    <t>Plan 2</t>
  </si>
  <si>
    <t>DISTRICT 5710 MEMBERSHIP DUES</t>
  </si>
  <si>
    <t>WEBSITE</t>
  </si>
  <si>
    <t>ROTARY INTERNATIONAL MEMBERSHIP DUES</t>
  </si>
  <si>
    <t>Individual member award/gift</t>
  </si>
  <si>
    <t xml:space="preserve">Gift for outgoing President </t>
  </si>
  <si>
    <t xml:space="preserve">Willow Domestic Violence Center </t>
  </si>
  <si>
    <t>Downtown Lawrence Inc membership</t>
  </si>
  <si>
    <t xml:space="preserve">Kids Zone - Tour of Lawrence </t>
  </si>
  <si>
    <t>Salvation Army Family Sponsor</t>
  </si>
  <si>
    <t xml:space="preserve">Anniversary Dinner </t>
  </si>
  <si>
    <t>Lunch Server / Hostess Gift</t>
  </si>
  <si>
    <t xml:space="preserve">Community Initiatives:  </t>
  </si>
  <si>
    <t>District Projects</t>
  </si>
  <si>
    <t>Lawrence Sister City</t>
  </si>
  <si>
    <t>International Initiatives:</t>
  </si>
  <si>
    <t xml:space="preserve">  </t>
  </si>
  <si>
    <t xml:space="preserve">COMMUNITY BIKE RIDE INCOME from Sponsors </t>
  </si>
  <si>
    <t>Choir honorariam for Holiday Lunch</t>
  </si>
  <si>
    <t>Support for other RI areas of focus</t>
  </si>
  <si>
    <t>Support for Literacy/Education:   (Caddy Stacks in 2014-2015)</t>
  </si>
  <si>
    <t>for RI dues</t>
  </si>
  <si>
    <t>for District dues</t>
  </si>
  <si>
    <t>Polio Plus</t>
  </si>
  <si>
    <t>Annual Dues</t>
  </si>
  <si>
    <t>Rotary Arboretum</t>
  </si>
  <si>
    <t>AWARD/GIFTS</t>
  </si>
  <si>
    <t>MEETING COSTS (meals, room)</t>
  </si>
  <si>
    <t>represents 20 members x $12.50/meal X 4 meals/month</t>
  </si>
  <si>
    <t xml:space="preserve">for $100 per member </t>
  </si>
  <si>
    <t>NOTE:  Local dues total for year from members =</t>
  </si>
  <si>
    <t>MISC INCOME</t>
  </si>
  <si>
    <t>ROTARY FOUNDATION Pledges from members (or amt paid by members directly to Fdn)</t>
  </si>
  <si>
    <t>LAWRENCE CENTRAL ROTARY 2015-2016</t>
  </si>
  <si>
    <t>BUDGET--DRAFT #3</t>
  </si>
  <si>
    <t>INCOME</t>
  </si>
  <si>
    <t>EXPENSES</t>
  </si>
  <si>
    <t>TIP FOR SERVER</t>
  </si>
  <si>
    <t>Established July, 2016</t>
  </si>
  <si>
    <t>LAWRENCE CENTRAL ROTARY 2016-2017</t>
  </si>
  <si>
    <t>Actual                2016</t>
  </si>
  <si>
    <t>Budget   2016</t>
  </si>
  <si>
    <t>Budget  2017</t>
  </si>
  <si>
    <t>MEETING MEALS (Plan 2 members &amp; lunch guests)</t>
  </si>
  <si>
    <t>Actual 8/31/2016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</si>
</sst>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,##0.00;\-#,##0.00"/>
    <numFmt numFmtId="165" formatCode="&quot;$&quot;#,##0"/>
    <numFmt numFmtId="166" formatCode="&quot;$&quot;#,##0.00"/>
    <numFmt numFmtId="167" formatCode="_([$$-409]* #,##0_);_([$$-409]* \(#,##0\);_([$$-409]* &quot;-&quot;_);_(@_)"/>
  </numFmts>
  <fonts count="18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4" fillId="0" borderId="0" applyFont="0" applyFill="0" applyBorder="0" applyAlignment="0" applyProtection="0"/>
  </cellStyleXfs>
  <cellXfs count="11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49" fontId="1" fillId="0" borderId="0" xfId="0" applyNumberFormat="1" applyFont="1" applyFill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left" indent="3"/>
    </xf>
    <xf numFmtId="0" fontId="4" fillId="0" borderId="0" xfId="0" applyFont="1" applyAlignment="1">
      <alignment horizontal="left" indent="5"/>
    </xf>
    <xf numFmtId="164" fontId="0" fillId="0" borderId="0" xfId="0" applyNumberFormat="1"/>
    <xf numFmtId="49" fontId="1" fillId="0" borderId="0" xfId="0" applyNumberFormat="1" applyFont="1" applyFill="1" applyAlignment="1">
      <alignment horizontal="left" indent="5"/>
    </xf>
    <xf numFmtId="0" fontId="5" fillId="0" borderId="0" xfId="0" applyNumberFormat="1" applyFont="1"/>
    <xf numFmtId="4" fontId="5" fillId="0" borderId="0" xfId="0" applyNumberFormat="1" applyFont="1"/>
    <xf numFmtId="166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164" fontId="2" fillId="2" borderId="0" xfId="0" applyNumberFormat="1" applyFont="1" applyFill="1"/>
    <xf numFmtId="49" fontId="1" fillId="0" borderId="0" xfId="0" applyNumberFormat="1" applyFont="1" applyAlignment="1">
      <alignment horizontal="left" indent="1"/>
    </xf>
    <xf numFmtId="0" fontId="5" fillId="0" borderId="0" xfId="0" applyFont="1" applyAlignment="1">
      <alignment horizontal="left"/>
    </xf>
    <xf numFmtId="49" fontId="1" fillId="0" borderId="0" xfId="0" applyNumberFormat="1" applyFont="1" applyAlignment="1">
      <alignment wrapText="1"/>
    </xf>
    <xf numFmtId="4" fontId="2" fillId="0" borderId="0" xfId="0" applyNumberFormat="1" applyFont="1"/>
    <xf numFmtId="49" fontId="1" fillId="0" borderId="0" xfId="0" applyNumberFormat="1" applyFont="1" applyAlignment="1"/>
    <xf numFmtId="49" fontId="6" fillId="0" borderId="0" xfId="0" applyNumberFormat="1" applyFont="1"/>
    <xf numFmtId="49" fontId="7" fillId="0" borderId="0" xfId="0" applyNumberFormat="1" applyFont="1"/>
    <xf numFmtId="0" fontId="8" fillId="0" borderId="0" xfId="0" applyNumberFormat="1" applyFont="1"/>
    <xf numFmtId="0" fontId="10" fillId="0" borderId="0" xfId="0" applyFont="1"/>
    <xf numFmtId="0" fontId="12" fillId="0" borderId="5" xfId="0" applyFont="1" applyBorder="1"/>
    <xf numFmtId="0" fontId="12" fillId="0" borderId="5" xfId="0" applyFont="1" applyBorder="1" applyAlignment="1">
      <alignment horizontal="center"/>
    </xf>
    <xf numFmtId="165" fontId="12" fillId="0" borderId="5" xfId="0" applyNumberFormat="1" applyFont="1" applyBorder="1" applyAlignment="1">
      <alignment horizontal="center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12" fillId="0" borderId="0" xfId="0" applyFont="1" applyBorder="1"/>
    <xf numFmtId="0" fontId="12" fillId="0" borderId="10" xfId="0" applyFont="1" applyBorder="1"/>
    <xf numFmtId="0" fontId="12" fillId="0" borderId="11" xfId="0" applyFont="1" applyBorder="1"/>
    <xf numFmtId="166" fontId="12" fillId="0" borderId="8" xfId="0" applyNumberFormat="1" applyFont="1" applyBorder="1"/>
    <xf numFmtId="0" fontId="12" fillId="0" borderId="9" xfId="0" applyFont="1" applyBorder="1"/>
    <xf numFmtId="164" fontId="10" fillId="0" borderId="0" xfId="0" applyNumberFormat="1" applyFont="1"/>
    <xf numFmtId="0" fontId="10" fillId="0" borderId="0" xfId="0" applyFont="1" applyFill="1"/>
    <xf numFmtId="0" fontId="12" fillId="0" borderId="0" xfId="0" applyFont="1" applyBorder="1" applyAlignment="1">
      <alignment horizontal="center" wrapText="1"/>
    </xf>
    <xf numFmtId="164" fontId="1" fillId="0" borderId="13" xfId="0" applyNumberFormat="1" applyFont="1" applyBorder="1"/>
    <xf numFmtId="49" fontId="7" fillId="0" borderId="5" xfId="0" applyNumberFormat="1" applyFont="1" applyBorder="1"/>
    <xf numFmtId="164" fontId="11" fillId="0" borderId="5" xfId="0" applyNumberFormat="1" applyFont="1" applyBorder="1"/>
    <xf numFmtId="49" fontId="6" fillId="0" borderId="5" xfId="0" applyNumberFormat="1" applyFont="1" applyBorder="1"/>
    <xf numFmtId="49" fontId="6" fillId="0" borderId="5" xfId="0" applyNumberFormat="1" applyFont="1" applyBorder="1" applyAlignment="1">
      <alignment wrapText="1"/>
    </xf>
    <xf numFmtId="0" fontId="10" fillId="0" borderId="5" xfId="0" applyNumberFormat="1" applyFont="1" applyBorder="1"/>
    <xf numFmtId="49" fontId="6" fillId="0" borderId="5" xfId="0" applyNumberFormat="1" applyFont="1" applyBorder="1" applyAlignment="1">
      <alignment horizontal="left" indent="1"/>
    </xf>
    <xf numFmtId="4" fontId="12" fillId="0" borderId="5" xfId="0" applyNumberFormat="1" applyFont="1" applyBorder="1"/>
    <xf numFmtId="49" fontId="6" fillId="0" borderId="5" xfId="0" applyNumberFormat="1" applyFont="1" applyBorder="1" applyAlignment="1"/>
    <xf numFmtId="4" fontId="11" fillId="0" borderId="5" xfId="0" applyNumberFormat="1" applyFont="1" applyBorder="1"/>
    <xf numFmtId="0" fontId="6" fillId="0" borderId="5" xfId="0" applyNumberFormat="1" applyFont="1" applyBorder="1"/>
    <xf numFmtId="0" fontId="13" fillId="0" borderId="5" xfId="0" applyFont="1" applyBorder="1" applyAlignment="1">
      <alignment horizontal="left" indent="3"/>
    </xf>
    <xf numFmtId="49" fontId="6" fillId="0" borderId="5" xfId="0" applyNumberFormat="1" applyFont="1" applyBorder="1" applyAlignment="1">
      <alignment horizontal="left" indent="3"/>
    </xf>
    <xf numFmtId="0" fontId="13" fillId="0" borderId="5" xfId="0" applyFont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164" fontId="11" fillId="0" borderId="5" xfId="0" applyNumberFormat="1" applyFont="1" applyFill="1" applyBorder="1"/>
    <xf numFmtId="0" fontId="13" fillId="0" borderId="5" xfId="0" applyFont="1" applyBorder="1" applyAlignment="1">
      <alignment horizontal="left" indent="5"/>
    </xf>
    <xf numFmtId="49" fontId="6" fillId="0" borderId="5" xfId="0" applyNumberFormat="1" applyFont="1" applyFill="1" applyBorder="1" applyAlignment="1">
      <alignment horizontal="left" indent="5"/>
    </xf>
    <xf numFmtId="49" fontId="6" fillId="0" borderId="5" xfId="0" applyNumberFormat="1" applyFont="1" applyFill="1" applyBorder="1"/>
    <xf numFmtId="167" fontId="0" fillId="0" borderId="0" xfId="0" applyNumberFormat="1"/>
    <xf numFmtId="167" fontId="13" fillId="0" borderId="0" xfId="0" applyNumberFormat="1" applyFont="1"/>
    <xf numFmtId="167" fontId="9" fillId="0" borderId="0" xfId="0" applyNumberFormat="1" applyFont="1"/>
    <xf numFmtId="167" fontId="1" fillId="0" borderId="0" xfId="0" applyNumberFormat="1" applyFont="1" applyBorder="1" applyAlignment="1">
      <alignment horizontal="centerContinuous"/>
    </xf>
    <xf numFmtId="167" fontId="12" fillId="0" borderId="0" xfId="0" applyNumberFormat="1" applyFont="1" applyBorder="1"/>
    <xf numFmtId="167" fontId="0" fillId="0" borderId="0" xfId="0" applyNumberFormat="1" applyBorder="1"/>
    <xf numFmtId="167" fontId="11" fillId="0" borderId="5" xfId="0" applyNumberFormat="1" applyFont="1" applyBorder="1"/>
    <xf numFmtId="167" fontId="12" fillId="0" borderId="5" xfId="0" applyNumberFormat="1" applyFont="1" applyBorder="1" applyAlignment="1">
      <alignment vertical="top"/>
    </xf>
    <xf numFmtId="167" fontId="10" fillId="0" borderId="5" xfId="0" applyNumberFormat="1" applyFont="1" applyBorder="1"/>
    <xf numFmtId="167" fontId="11" fillId="3" borderId="5" xfId="0" applyNumberFormat="1" applyFont="1" applyFill="1" applyBorder="1"/>
    <xf numFmtId="167" fontId="11" fillId="4" borderId="5" xfId="0" applyNumberFormat="1" applyFont="1" applyFill="1" applyBorder="1"/>
    <xf numFmtId="167" fontId="12" fillId="0" borderId="5" xfId="0" applyNumberFormat="1" applyFont="1" applyBorder="1"/>
    <xf numFmtId="167" fontId="11" fillId="5" borderId="5" xfId="0" applyNumberFormat="1" applyFont="1" applyFill="1" applyBorder="1"/>
    <xf numFmtId="167" fontId="11" fillId="6" borderId="5" xfId="0" applyNumberFormat="1" applyFont="1" applyFill="1" applyBorder="1"/>
    <xf numFmtId="167" fontId="11" fillId="7" borderId="5" xfId="0" applyNumberFormat="1" applyFont="1" applyFill="1" applyBorder="1"/>
    <xf numFmtId="167" fontId="11" fillId="0" borderId="14" xfId="0" applyNumberFormat="1" applyFont="1" applyBorder="1"/>
    <xf numFmtId="167" fontId="12" fillId="0" borderId="14" xfId="0" applyNumberFormat="1" applyFont="1" applyBorder="1"/>
    <xf numFmtId="167" fontId="11" fillId="0" borderId="15" xfId="0" applyNumberFormat="1" applyFont="1" applyBorder="1"/>
    <xf numFmtId="167" fontId="12" fillId="0" borderId="15" xfId="0" applyNumberFormat="1" applyFont="1" applyBorder="1"/>
    <xf numFmtId="167" fontId="11" fillId="2" borderId="5" xfId="0" applyNumberFormat="1" applyFont="1" applyFill="1" applyBorder="1"/>
    <xf numFmtId="167" fontId="11" fillId="0" borderId="5" xfId="0" applyNumberFormat="1" applyFont="1" applyFill="1" applyBorder="1"/>
    <xf numFmtId="167" fontId="10" fillId="0" borderId="5" xfId="0" applyNumberFormat="1" applyFont="1" applyFill="1" applyBorder="1"/>
    <xf numFmtId="167" fontId="11" fillId="2" borderId="14" xfId="0" applyNumberFormat="1" applyFont="1" applyFill="1" applyBorder="1"/>
    <xf numFmtId="167" fontId="1" fillId="0" borderId="13" xfId="0" applyNumberFormat="1" applyFont="1" applyBorder="1"/>
    <xf numFmtId="167" fontId="6" fillId="0" borderId="0" xfId="0" applyNumberFormat="1" applyFont="1"/>
    <xf numFmtId="167" fontId="1" fillId="0" borderId="0" xfId="0" applyNumberFormat="1" applyFont="1"/>
    <xf numFmtId="167" fontId="5" fillId="0" borderId="0" xfId="0" applyNumberFormat="1" applyFont="1"/>
    <xf numFmtId="167" fontId="12" fillId="0" borderId="0" xfId="0" applyNumberFormat="1" applyFont="1"/>
    <xf numFmtId="0" fontId="10" fillId="0" borderId="0" xfId="0" applyFont="1" applyBorder="1"/>
    <xf numFmtId="166" fontId="12" fillId="0" borderId="0" xfId="0" applyNumberFormat="1" applyFont="1" applyBorder="1"/>
    <xf numFmtId="0" fontId="12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left" vertical="top"/>
    </xf>
    <xf numFmtId="49" fontId="6" fillId="0" borderId="12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167" fontId="6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right" vertical="top"/>
    </xf>
    <xf numFmtId="167" fontId="13" fillId="0" borderId="0" xfId="0" applyNumberFormat="1" applyFont="1" applyAlignment="1">
      <alignment horizontal="left" vertical="top" wrapText="1"/>
    </xf>
    <xf numFmtId="44" fontId="9" fillId="0" borderId="0" xfId="2" applyNumberFormat="1" applyFont="1"/>
    <xf numFmtId="44" fontId="0" fillId="0" borderId="0" xfId="2" applyNumberFormat="1" applyFont="1"/>
    <xf numFmtId="44" fontId="13" fillId="0" borderId="0" xfId="2" applyNumberFormat="1" applyFont="1" applyAlignment="1">
      <alignment horizontal="left" vertical="top"/>
    </xf>
    <xf numFmtId="44" fontId="15" fillId="0" borderId="0" xfId="2" applyNumberFormat="1" applyFont="1"/>
    <xf numFmtId="44" fontId="10" fillId="0" borderId="0" xfId="2" applyNumberFormat="1" applyFont="1"/>
    <xf numFmtId="44" fontId="10" fillId="0" borderId="0" xfId="2" applyNumberFormat="1" applyFont="1" applyFill="1"/>
    <xf numFmtId="44" fontId="5" fillId="0" borderId="0" xfId="2" applyNumberFormat="1" applyFont="1"/>
    <xf numFmtId="44" fontId="16" fillId="0" borderId="0" xfId="2" applyNumberFormat="1" applyFont="1"/>
    <xf numFmtId="44" fontId="17" fillId="0" borderId="0" xfId="2" applyNumberFormat="1" applyFont="1"/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workbookViewId="0">
      <pane xSplit="3" ySplit="3" topLeftCell="D4" activePane="bottomRight" state="frozenSplit"/>
      <selection pane="topRight" activeCell="E1" sqref="E1"/>
      <selection pane="bottomLeft" activeCell="A3" sqref="A3"/>
      <selection pane="bottomRight" activeCell="C17" sqref="C17"/>
    </sheetView>
  </sheetViews>
  <sheetFormatPr baseColWidth="10" defaultColWidth="8.83203125" defaultRowHeight="15" x14ac:dyDescent="0.2"/>
  <cols>
    <col min="1" max="1" width="1.5" style="9" customWidth="1"/>
    <col min="2" max="2" width="1.33203125" style="9" customWidth="1"/>
    <col min="3" max="3" width="43.33203125" style="9" customWidth="1"/>
    <col min="4" max="4" width="8.33203125" style="8" customWidth="1"/>
    <col min="5" max="6" width="7.6640625" style="8" customWidth="1"/>
    <col min="7" max="8" width="7.5" style="8" customWidth="1"/>
    <col min="9" max="9" width="8.33203125" style="8" customWidth="1"/>
    <col min="10" max="10" width="7.83203125" style="8" customWidth="1"/>
    <col min="11" max="11" width="8" style="8" customWidth="1"/>
    <col min="12" max="12" width="9" style="8" customWidth="1"/>
    <col min="13" max="13" width="11.33203125" style="8" customWidth="1"/>
    <col min="14" max="14" width="9.83203125" style="8" customWidth="1"/>
    <col min="15" max="15" width="9.5" style="8" customWidth="1"/>
    <col min="16" max="16" width="11.1640625" style="8" bestFit="1" customWidth="1"/>
    <col min="17" max="17" width="1.6640625" customWidth="1"/>
    <col min="18" max="18" width="10.1640625" bestFit="1" customWidth="1"/>
    <col min="19" max="19" width="11" customWidth="1"/>
  </cols>
  <sheetData>
    <row r="1" spans="1:22" ht="18" x14ac:dyDescent="0.2">
      <c r="C1" s="36" t="s">
        <v>70</v>
      </c>
    </row>
    <row r="2" spans="1:22" ht="17" thickBot="1" x14ac:dyDescent="0.25">
      <c r="A2" s="1"/>
      <c r="B2" s="1"/>
      <c r="C2" s="35" t="s">
        <v>71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0</v>
      </c>
    </row>
    <row r="3" spans="1:22" s="6" customFormat="1" ht="17" thickTop="1" thickBot="1" x14ac:dyDescent="0.25">
      <c r="A3" s="4"/>
      <c r="B3" s="4"/>
      <c r="C3" s="4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</row>
    <row r="4" spans="1:22" ht="17" thickTop="1" x14ac:dyDescent="0.2">
      <c r="A4" s="1"/>
      <c r="B4" s="34" t="s">
        <v>14</v>
      </c>
      <c r="C4" s="1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2" x14ac:dyDescent="0.2">
      <c r="A5" s="1"/>
      <c r="B5" s="1"/>
      <c r="C5" s="1" t="s">
        <v>54</v>
      </c>
      <c r="D5" s="7"/>
      <c r="E5" s="7">
        <v>500</v>
      </c>
      <c r="F5" s="7"/>
      <c r="G5" s="7"/>
      <c r="H5" s="7"/>
      <c r="I5" s="7"/>
      <c r="J5" s="7"/>
      <c r="K5" s="7"/>
      <c r="L5" s="7"/>
      <c r="M5" s="7"/>
      <c r="N5" s="7">
        <v>750</v>
      </c>
      <c r="O5" s="7">
        <v>1250</v>
      </c>
      <c r="P5" s="7">
        <f>ROUND(SUM(D5:O5),5)</f>
        <v>2500</v>
      </c>
      <c r="R5" s="25"/>
      <c r="S5" s="26" t="s">
        <v>36</v>
      </c>
      <c r="T5" s="26" t="s">
        <v>37</v>
      </c>
      <c r="U5" s="26" t="s">
        <v>0</v>
      </c>
      <c r="V5" s="25"/>
    </row>
    <row r="6" spans="1:22" x14ac:dyDescent="0.2">
      <c r="A6" s="1"/>
      <c r="B6" s="1"/>
      <c r="C6" s="1" t="s">
        <v>15</v>
      </c>
      <c r="D6" s="7"/>
      <c r="E6" s="7"/>
      <c r="F6" s="7"/>
      <c r="G6" s="7"/>
      <c r="H6" s="7">
        <v>500</v>
      </c>
      <c r="I6" s="7"/>
      <c r="J6" s="7"/>
      <c r="K6" s="7"/>
      <c r="L6" s="7"/>
      <c r="M6" s="7"/>
      <c r="N6" s="7"/>
      <c r="O6" s="7"/>
      <c r="P6" s="7">
        <f t="shared" ref="P6:P14" si="0">ROUND(SUM(D6:O6),5)</f>
        <v>500</v>
      </c>
      <c r="R6" s="25" t="s">
        <v>33</v>
      </c>
      <c r="S6" s="25">
        <v>26</v>
      </c>
      <c r="T6" s="25">
        <v>4</v>
      </c>
      <c r="U6" s="25">
        <f>SUM(S6:T6)</f>
        <v>30</v>
      </c>
      <c r="V6" s="25"/>
    </row>
    <row r="7" spans="1:22" x14ac:dyDescent="0.2">
      <c r="A7" s="1"/>
      <c r="B7" s="1"/>
      <c r="C7" s="1" t="s">
        <v>16</v>
      </c>
      <c r="D7" s="7">
        <f>U10</f>
        <v>4196</v>
      </c>
      <c r="E7" s="7"/>
      <c r="F7" s="7"/>
      <c r="G7" s="7">
        <f>U10</f>
        <v>4196</v>
      </c>
      <c r="H7" s="7"/>
      <c r="I7" s="7"/>
      <c r="J7" s="7">
        <f>U10</f>
        <v>4196</v>
      </c>
      <c r="K7" s="7"/>
      <c r="L7" s="7"/>
      <c r="M7" s="7">
        <f>U10</f>
        <v>4196</v>
      </c>
      <c r="N7" s="7"/>
      <c r="O7" s="7"/>
      <c r="P7" s="7">
        <f t="shared" si="0"/>
        <v>16784</v>
      </c>
      <c r="R7" s="25" t="s">
        <v>61</v>
      </c>
      <c r="S7" s="27">
        <v>600</v>
      </c>
      <c r="T7" s="27">
        <v>296</v>
      </c>
      <c r="U7" s="27"/>
      <c r="V7" s="25"/>
    </row>
    <row r="8" spans="1:22" ht="27" customHeight="1" x14ac:dyDescent="0.2">
      <c r="A8" s="1"/>
      <c r="B8" s="1"/>
      <c r="C8" s="31" t="s">
        <v>69</v>
      </c>
      <c r="D8" s="7"/>
      <c r="E8" s="7"/>
      <c r="F8" s="7">
        <v>100</v>
      </c>
      <c r="G8" s="7">
        <v>400</v>
      </c>
      <c r="H8" s="7"/>
      <c r="I8" s="7"/>
      <c r="J8" s="7">
        <v>500</v>
      </c>
      <c r="K8" s="7"/>
      <c r="L8" s="7"/>
      <c r="M8" s="7">
        <v>500</v>
      </c>
      <c r="N8" s="7"/>
      <c r="O8" s="7"/>
      <c r="P8" s="7">
        <f t="shared" si="0"/>
        <v>1500</v>
      </c>
      <c r="R8" s="25"/>
      <c r="S8" s="27"/>
      <c r="T8" s="27"/>
      <c r="U8" s="27"/>
      <c r="V8" s="25"/>
    </row>
    <row r="9" spans="1:22" ht="14.25" customHeight="1" x14ac:dyDescent="0.2">
      <c r="A9" s="1"/>
      <c r="B9" s="1"/>
      <c r="C9" s="1" t="s">
        <v>17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 t="s">
        <v>18</v>
      </c>
      <c r="R9" s="25" t="s">
        <v>34</v>
      </c>
      <c r="S9" s="27">
        <f>S7*S6</f>
        <v>15600</v>
      </c>
      <c r="T9" s="27">
        <f>T7*T6</f>
        <v>1184</v>
      </c>
      <c r="U9" s="27">
        <f t="shared" ref="U9" si="1">SUM(S9:T9)</f>
        <v>16784</v>
      </c>
      <c r="V9" s="25"/>
    </row>
    <row r="10" spans="1:22" x14ac:dyDescent="0.2">
      <c r="A10" s="1"/>
      <c r="B10" s="1"/>
      <c r="C10" s="1" t="s">
        <v>19</v>
      </c>
      <c r="D10" s="7">
        <v>85</v>
      </c>
      <c r="E10" s="7">
        <v>85</v>
      </c>
      <c r="F10" s="7">
        <v>85</v>
      </c>
      <c r="G10" s="7">
        <v>85</v>
      </c>
      <c r="H10" s="7">
        <v>85</v>
      </c>
      <c r="I10" s="7">
        <v>85</v>
      </c>
      <c r="J10" s="7">
        <v>85</v>
      </c>
      <c r="K10" s="7">
        <v>85</v>
      </c>
      <c r="L10" s="7">
        <v>85</v>
      </c>
      <c r="M10" s="7">
        <v>85</v>
      </c>
      <c r="N10" s="7">
        <v>85</v>
      </c>
      <c r="O10" s="7">
        <v>85</v>
      </c>
      <c r="P10" s="7">
        <f t="shared" si="0"/>
        <v>1020</v>
      </c>
      <c r="R10" s="25" t="s">
        <v>35</v>
      </c>
      <c r="S10" s="27">
        <f>S9/4</f>
        <v>3900</v>
      </c>
      <c r="T10" s="27">
        <f>T9/4</f>
        <v>296</v>
      </c>
      <c r="U10" s="27">
        <f>S10+T10</f>
        <v>4196</v>
      </c>
      <c r="V10" s="25"/>
    </row>
    <row r="11" spans="1:22" x14ac:dyDescent="0.2">
      <c r="A11" s="1"/>
      <c r="B11" s="1"/>
      <c r="C11" s="1" t="s">
        <v>20</v>
      </c>
      <c r="J11" s="7">
        <v>750</v>
      </c>
      <c r="P11" s="7">
        <f t="shared" si="0"/>
        <v>750</v>
      </c>
      <c r="R11" s="25"/>
      <c r="S11" s="25"/>
      <c r="T11" s="25"/>
      <c r="U11" s="25"/>
      <c r="V11" s="25"/>
    </row>
    <row r="12" spans="1:22" x14ac:dyDescent="0.2">
      <c r="A12" s="1"/>
      <c r="B12" s="1"/>
      <c r="C12" s="29" t="s">
        <v>43</v>
      </c>
      <c r="J12" s="7"/>
      <c r="N12" s="23">
        <v>150</v>
      </c>
      <c r="P12" s="7">
        <f t="shared" si="0"/>
        <v>150</v>
      </c>
      <c r="R12" s="25"/>
      <c r="S12" s="25"/>
      <c r="T12" s="25"/>
      <c r="U12" s="25"/>
      <c r="V12" s="25"/>
    </row>
    <row r="13" spans="1:22" x14ac:dyDescent="0.2">
      <c r="A13" s="1"/>
      <c r="B13" s="1"/>
      <c r="C13" s="33" t="s">
        <v>68</v>
      </c>
      <c r="D13" s="23"/>
      <c r="E13" s="23"/>
      <c r="F13" s="23">
        <v>50</v>
      </c>
      <c r="G13" s="23"/>
      <c r="H13" s="23"/>
      <c r="I13" s="23">
        <v>50</v>
      </c>
      <c r="J13" s="32"/>
      <c r="K13" s="23"/>
      <c r="L13" s="23">
        <v>50</v>
      </c>
      <c r="M13" s="23"/>
      <c r="N13" s="23"/>
      <c r="O13" s="23">
        <v>50</v>
      </c>
      <c r="P13" s="7">
        <f t="shared" si="0"/>
        <v>200</v>
      </c>
      <c r="R13" s="25"/>
      <c r="S13" s="25"/>
      <c r="T13" s="25"/>
      <c r="U13" s="25"/>
      <c r="V13" s="25"/>
    </row>
    <row r="14" spans="1:22" x14ac:dyDescent="0.2">
      <c r="A14" s="1"/>
      <c r="B14" s="1"/>
      <c r="C14" s="1" t="s">
        <v>21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7">
        <v>2</v>
      </c>
      <c r="P14" s="7">
        <f t="shared" si="0"/>
        <v>24</v>
      </c>
      <c r="R14" s="25" t="s">
        <v>67</v>
      </c>
      <c r="S14" s="25"/>
      <c r="T14" s="25"/>
      <c r="U14" s="25"/>
      <c r="V14" s="25"/>
    </row>
    <row r="15" spans="1:22" ht="16" thickBot="1" x14ac:dyDescent="0.25">
      <c r="A15" s="1"/>
      <c r="B15" s="1"/>
      <c r="D15" s="10"/>
      <c r="E15" s="10"/>
      <c r="F15" s="10"/>
      <c r="G15" s="10"/>
      <c r="H15" s="10" t="s">
        <v>18</v>
      </c>
      <c r="I15" s="10"/>
      <c r="J15" s="10" t="s">
        <v>18</v>
      </c>
      <c r="K15" s="10"/>
      <c r="L15" s="10"/>
      <c r="M15" s="10"/>
      <c r="N15" s="10"/>
      <c r="O15" s="10" t="s">
        <v>18</v>
      </c>
      <c r="P15" s="10" t="s">
        <v>18</v>
      </c>
      <c r="R15" s="24">
        <f>109*(S6+T6)</f>
        <v>3270</v>
      </c>
      <c r="S15" s="25"/>
      <c r="T15" s="25"/>
      <c r="U15" s="25"/>
      <c r="V15" s="25"/>
    </row>
    <row r="16" spans="1:22" ht="16" thickBot="1" x14ac:dyDescent="0.25">
      <c r="A16" s="1"/>
      <c r="B16" s="1" t="s">
        <v>22</v>
      </c>
      <c r="C16" s="1"/>
      <c r="D16" s="11">
        <f t="shared" ref="D16:O16" si="2">ROUND(SUM(D4:D15),5)</f>
        <v>4283</v>
      </c>
      <c r="E16" s="11">
        <f t="shared" si="2"/>
        <v>587</v>
      </c>
      <c r="F16" s="11">
        <f t="shared" si="2"/>
        <v>237</v>
      </c>
      <c r="G16" s="11">
        <f t="shared" si="2"/>
        <v>4683</v>
      </c>
      <c r="H16" s="11">
        <f t="shared" si="2"/>
        <v>587</v>
      </c>
      <c r="I16" s="11">
        <f t="shared" si="2"/>
        <v>137</v>
      </c>
      <c r="J16" s="11">
        <f t="shared" si="2"/>
        <v>5533</v>
      </c>
      <c r="K16" s="11">
        <f t="shared" si="2"/>
        <v>87</v>
      </c>
      <c r="L16" s="11">
        <f t="shared" si="2"/>
        <v>137</v>
      </c>
      <c r="M16" s="11">
        <f t="shared" si="2"/>
        <v>4783</v>
      </c>
      <c r="N16" s="11">
        <f t="shared" si="2"/>
        <v>987</v>
      </c>
      <c r="O16" s="11">
        <f t="shared" si="2"/>
        <v>1387</v>
      </c>
      <c r="P16" s="11">
        <f>ROUND(SUM(D16:O16),5)</f>
        <v>23428</v>
      </c>
    </row>
    <row r="17" spans="1:16" ht="29" customHeight="1" x14ac:dyDescent="0.2">
      <c r="A17" s="1" t="s">
        <v>23</v>
      </c>
      <c r="B17" s="1"/>
      <c r="C17" s="1"/>
      <c r="D17" s="7">
        <f t="shared" ref="D17:O17" si="3">D16</f>
        <v>4283</v>
      </c>
      <c r="E17" s="7">
        <f t="shared" si="3"/>
        <v>587</v>
      </c>
      <c r="F17" s="7">
        <f t="shared" si="3"/>
        <v>237</v>
      </c>
      <c r="G17" s="7">
        <f t="shared" si="3"/>
        <v>4683</v>
      </c>
      <c r="H17" s="7">
        <f t="shared" si="3"/>
        <v>587</v>
      </c>
      <c r="I17" s="7">
        <f t="shared" si="3"/>
        <v>137</v>
      </c>
      <c r="J17" s="7">
        <f t="shared" si="3"/>
        <v>5533</v>
      </c>
      <c r="K17" s="7">
        <f t="shared" si="3"/>
        <v>87</v>
      </c>
      <c r="L17" s="7">
        <f t="shared" si="3"/>
        <v>137</v>
      </c>
      <c r="M17" s="7">
        <f t="shared" si="3"/>
        <v>4783</v>
      </c>
      <c r="N17" s="7">
        <f t="shared" si="3"/>
        <v>987</v>
      </c>
      <c r="O17" s="7">
        <f t="shared" si="3"/>
        <v>1387</v>
      </c>
      <c r="P17" s="7">
        <f>ROUND(SUM(D17:O17),5)</f>
        <v>23428</v>
      </c>
    </row>
    <row r="18" spans="1:16" ht="29" customHeight="1" x14ac:dyDescent="0.2">
      <c r="A18" s="1"/>
      <c r="B18" s="34" t="s">
        <v>24</v>
      </c>
      <c r="C18" s="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">
      <c r="A19" s="1"/>
      <c r="B19" s="1"/>
      <c r="C19" s="1" t="s">
        <v>63</v>
      </c>
      <c r="D19" s="7"/>
      <c r="E19" s="7" t="s">
        <v>18</v>
      </c>
      <c r="F19" s="7"/>
      <c r="G19" s="7"/>
      <c r="H19" s="7"/>
      <c r="I19" s="7" t="s">
        <v>18</v>
      </c>
      <c r="J19" s="7"/>
      <c r="K19" s="7"/>
      <c r="L19" s="7"/>
      <c r="M19" s="7"/>
      <c r="N19" s="7"/>
      <c r="O19" s="7"/>
      <c r="P19" s="7" t="s">
        <v>18</v>
      </c>
    </row>
    <row r="20" spans="1:16" x14ac:dyDescent="0.2">
      <c r="A20" s="1"/>
      <c r="B20" s="1"/>
      <c r="C20" s="16" t="s">
        <v>41</v>
      </c>
      <c r="D20" s="7"/>
      <c r="E20" s="7"/>
      <c r="F20" s="7"/>
      <c r="G20" s="7"/>
      <c r="H20" s="7"/>
      <c r="I20" s="7">
        <v>50</v>
      </c>
      <c r="J20" s="7"/>
      <c r="K20" s="7"/>
      <c r="L20" s="7"/>
      <c r="M20" s="7"/>
      <c r="N20" s="7"/>
      <c r="O20" s="7"/>
      <c r="P20" s="7">
        <f t="shared" ref="P20:P45" si="4">ROUND(SUM(D20:O20),5)</f>
        <v>50</v>
      </c>
    </row>
    <row r="21" spans="1:16" x14ac:dyDescent="0.2">
      <c r="A21" s="1"/>
      <c r="B21" s="1"/>
      <c r="C21" s="16" t="s">
        <v>42</v>
      </c>
      <c r="D21" s="7">
        <v>50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4"/>
        <v>50</v>
      </c>
    </row>
    <row r="22" spans="1:16" x14ac:dyDescent="0.2">
      <c r="A22" s="1"/>
      <c r="B22" s="1"/>
      <c r="C22" s="16" t="s">
        <v>48</v>
      </c>
      <c r="D22" s="7"/>
      <c r="E22" s="7"/>
      <c r="F22" s="7"/>
      <c r="G22" s="7"/>
      <c r="H22" s="7"/>
      <c r="I22" s="7">
        <v>50</v>
      </c>
      <c r="J22" s="7"/>
      <c r="K22" s="7"/>
      <c r="L22" s="7"/>
      <c r="M22" s="7"/>
      <c r="N22" s="7"/>
      <c r="O22" s="7"/>
      <c r="P22" s="7">
        <f t="shared" si="4"/>
        <v>50</v>
      </c>
    </row>
    <row r="23" spans="1:16" x14ac:dyDescent="0.2">
      <c r="A23" s="1"/>
      <c r="B23" s="1"/>
      <c r="C23" s="16" t="s">
        <v>55</v>
      </c>
      <c r="D23" s="7"/>
      <c r="E23" s="7"/>
      <c r="F23" s="7"/>
      <c r="G23" s="7"/>
      <c r="H23" s="7"/>
      <c r="I23" s="7">
        <v>150</v>
      </c>
      <c r="J23" s="7"/>
      <c r="K23" s="7"/>
      <c r="L23" s="7"/>
      <c r="M23" s="7"/>
      <c r="N23" s="7"/>
      <c r="O23" s="7"/>
      <c r="P23" s="7">
        <f>ROUND(SUM(D23:O23),5)</f>
        <v>150</v>
      </c>
    </row>
    <row r="24" spans="1:16" x14ac:dyDescent="0.2">
      <c r="A24" s="1"/>
      <c r="B24" s="1"/>
      <c r="C24" s="18" t="s">
        <v>47</v>
      </c>
      <c r="D24" s="7"/>
      <c r="E24" s="7"/>
      <c r="F24" s="7"/>
      <c r="G24" s="7"/>
      <c r="H24" s="7"/>
      <c r="I24" s="7"/>
      <c r="J24" s="7"/>
      <c r="K24" s="7"/>
      <c r="L24" s="7">
        <v>100</v>
      </c>
      <c r="M24" s="7"/>
      <c r="N24" s="7"/>
      <c r="O24" s="7"/>
      <c r="P24" s="7">
        <f>ROUND(SUM(D24:O24),5)</f>
        <v>100</v>
      </c>
    </row>
    <row r="25" spans="1:16" x14ac:dyDescent="0.2">
      <c r="C25" s="9" t="s">
        <v>56</v>
      </c>
      <c r="O25" s="23"/>
      <c r="P25" s="28">
        <f>ROUND(SUM(D25:O25),5)</f>
        <v>0</v>
      </c>
    </row>
    <row r="26" spans="1:16" x14ac:dyDescent="0.2">
      <c r="A26" s="1"/>
      <c r="B26" s="1"/>
      <c r="C26" s="17" t="s">
        <v>57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8">
        <f t="shared" si="4"/>
        <v>0</v>
      </c>
    </row>
    <row r="27" spans="1:16" x14ac:dyDescent="0.2">
      <c r="A27" s="1"/>
      <c r="B27" s="1"/>
      <c r="C27" s="17" t="s">
        <v>50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28">
        <f>ROUND(SUM(D27:O27),5)</f>
        <v>0</v>
      </c>
    </row>
    <row r="28" spans="1:16" x14ac:dyDescent="0.2">
      <c r="A28" s="1"/>
      <c r="B28" s="1"/>
      <c r="C28" s="17" t="s">
        <v>49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28"/>
    </row>
    <row r="29" spans="1:16" x14ac:dyDescent="0.2">
      <c r="A29" s="1"/>
      <c r="B29" s="1"/>
      <c r="C29" s="19" t="s">
        <v>62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28">
        <f>ROUND(SUM(D29:O29),5)</f>
        <v>0</v>
      </c>
    </row>
    <row r="30" spans="1:16" x14ac:dyDescent="0.2">
      <c r="A30" s="1"/>
      <c r="B30" s="1"/>
      <c r="C30" s="19" t="s">
        <v>43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150</v>
      </c>
      <c r="P30" s="28">
        <f t="shared" si="4"/>
        <v>150</v>
      </c>
    </row>
    <row r="31" spans="1:16" x14ac:dyDescent="0.2">
      <c r="A31" s="1"/>
      <c r="B31" s="1"/>
      <c r="C31" s="19" t="s">
        <v>46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28">
        <f t="shared" si="4"/>
        <v>0</v>
      </c>
    </row>
    <row r="32" spans="1:16" x14ac:dyDescent="0.2">
      <c r="A32" s="1"/>
      <c r="B32" s="1"/>
      <c r="C32" s="19" t="s">
        <v>45</v>
      </c>
      <c r="D32" s="7"/>
      <c r="E32" s="7"/>
      <c r="F32" s="7"/>
      <c r="G32" s="7"/>
      <c r="H32" s="7"/>
      <c r="I32" s="7" t="s">
        <v>18</v>
      </c>
      <c r="J32" s="7"/>
      <c r="K32" s="7"/>
      <c r="L32" s="7"/>
      <c r="M32" s="7"/>
      <c r="N32" s="7"/>
      <c r="O32" s="7"/>
      <c r="P32" s="28">
        <f>ROUND(SUM(D32:O32),5)</f>
        <v>0</v>
      </c>
    </row>
    <row r="33" spans="1:22" x14ac:dyDescent="0.2">
      <c r="A33" s="1"/>
      <c r="B33" s="1"/>
      <c r="C33" s="19" t="s">
        <v>44</v>
      </c>
      <c r="D33" s="7"/>
      <c r="E33" s="7"/>
      <c r="F33" s="7"/>
      <c r="G33" s="7"/>
      <c r="H33" s="7"/>
      <c r="I33" s="7"/>
      <c r="J33" s="7">
        <v>150</v>
      </c>
      <c r="K33" s="7"/>
      <c r="L33" s="7"/>
      <c r="M33" s="7"/>
      <c r="N33" s="7"/>
      <c r="O33" s="7"/>
      <c r="P33" s="28">
        <f>ROUND(SUM(D33:O33),5)</f>
        <v>150</v>
      </c>
    </row>
    <row r="34" spans="1:22" x14ac:dyDescent="0.2">
      <c r="A34" s="1"/>
      <c r="B34" s="1"/>
      <c r="C34" s="17" t="s">
        <v>52</v>
      </c>
      <c r="D34" s="7"/>
      <c r="E34" s="7"/>
      <c r="F34" s="7"/>
      <c r="G34" s="7"/>
      <c r="H34" s="7"/>
      <c r="I34" s="7"/>
      <c r="J34" s="7"/>
      <c r="K34" s="7"/>
      <c r="L34" s="7"/>
      <c r="M34" s="7"/>
      <c r="O34" s="7"/>
      <c r="P34" s="7" t="s">
        <v>18</v>
      </c>
      <c r="R34" s="20"/>
    </row>
    <row r="35" spans="1:22" x14ac:dyDescent="0.2">
      <c r="A35" s="1"/>
      <c r="B35" s="1"/>
      <c r="C35" s="19" t="s">
        <v>51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28">
        <f>ROUND(SUM(D35:O35),5)</f>
        <v>0</v>
      </c>
      <c r="R35" s="20"/>
    </row>
    <row r="36" spans="1:22" x14ac:dyDescent="0.2">
      <c r="A36" s="1"/>
      <c r="B36" s="1"/>
      <c r="C36" s="21" t="s">
        <v>29</v>
      </c>
      <c r="D36" s="7" t="s">
        <v>18</v>
      </c>
      <c r="E36" s="7"/>
      <c r="F36" s="7"/>
      <c r="G36" s="7"/>
      <c r="H36" s="7"/>
      <c r="I36" s="7">
        <v>1000</v>
      </c>
      <c r="J36" s="7" t="s">
        <v>18</v>
      </c>
      <c r="K36" s="7" t="s">
        <v>18</v>
      </c>
      <c r="L36" s="7"/>
      <c r="M36" s="7"/>
      <c r="N36" s="7"/>
      <c r="O36" s="7"/>
      <c r="P36" s="28">
        <f>ROUND(SUM(D36:O36),5)</f>
        <v>1000</v>
      </c>
    </row>
    <row r="37" spans="1:22" x14ac:dyDescent="0.2">
      <c r="A37" s="1"/>
      <c r="B37" s="1"/>
      <c r="C37" s="21" t="s">
        <v>60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8">
        <f>ROUND(SUM(D37:O37),5)</f>
        <v>0</v>
      </c>
    </row>
    <row r="38" spans="1:22" x14ac:dyDescent="0.2">
      <c r="A38" s="1"/>
      <c r="B38" s="1"/>
      <c r="C38" s="1" t="s">
        <v>26</v>
      </c>
      <c r="D38" s="7">
        <v>1750</v>
      </c>
      <c r="E38" s="7" t="s">
        <v>18</v>
      </c>
      <c r="F38" s="7"/>
      <c r="G38" s="7"/>
      <c r="H38" s="7"/>
      <c r="I38" s="7"/>
      <c r="J38" s="7"/>
      <c r="K38" s="7"/>
      <c r="L38" s="7"/>
      <c r="M38" s="7"/>
      <c r="N38" s="7">
        <v>1750</v>
      </c>
      <c r="O38" s="7"/>
      <c r="P38" s="28">
        <f t="shared" si="4"/>
        <v>3500</v>
      </c>
    </row>
    <row r="39" spans="1:22" ht="35.25" customHeight="1" x14ac:dyDescent="0.2">
      <c r="A39" s="1"/>
      <c r="B39" s="1"/>
      <c r="C39" s="1" t="s">
        <v>64</v>
      </c>
      <c r="D39" s="7">
        <f>R39</f>
        <v>1000</v>
      </c>
      <c r="E39" s="7">
        <f>R39</f>
        <v>1000</v>
      </c>
      <c r="F39" s="7">
        <f>R39</f>
        <v>1000</v>
      </c>
      <c r="G39" s="7">
        <f>R39</f>
        <v>1000</v>
      </c>
      <c r="H39" s="7">
        <f>R39</f>
        <v>1000</v>
      </c>
      <c r="I39" s="7">
        <f>R39</f>
        <v>1000</v>
      </c>
      <c r="J39" s="7">
        <f>R39</f>
        <v>1000</v>
      </c>
      <c r="K39" s="7">
        <f>R39</f>
        <v>1000</v>
      </c>
      <c r="L39" s="7">
        <f>R39</f>
        <v>1000</v>
      </c>
      <c r="M39" s="7">
        <f>R39</f>
        <v>1000</v>
      </c>
      <c r="N39" s="7">
        <f>R39</f>
        <v>1000</v>
      </c>
      <c r="O39" s="7">
        <f>R39</f>
        <v>1000</v>
      </c>
      <c r="P39" s="7">
        <f t="shared" si="4"/>
        <v>12000</v>
      </c>
      <c r="R39" s="24">
        <f>20*12.5*4</f>
        <v>1000</v>
      </c>
      <c r="S39" s="117" t="s">
        <v>65</v>
      </c>
      <c r="T39" s="117"/>
      <c r="U39" s="25"/>
      <c r="V39" s="25"/>
    </row>
    <row r="40" spans="1:22" x14ac:dyDescent="0.2">
      <c r="A40" s="1"/>
      <c r="B40" s="1"/>
      <c r="C40" s="12" t="s">
        <v>40</v>
      </c>
      <c r="D40" s="7">
        <v>850</v>
      </c>
      <c r="E40" s="7"/>
      <c r="F40" s="7"/>
      <c r="G40" s="7" t="s">
        <v>18</v>
      </c>
      <c r="H40" s="7"/>
      <c r="I40" s="7"/>
      <c r="J40" s="7"/>
      <c r="K40" s="7"/>
      <c r="L40" s="7">
        <v>850</v>
      </c>
      <c r="M40" s="7"/>
      <c r="N40" s="7"/>
      <c r="O40" s="7"/>
      <c r="P40" s="7">
        <f t="shared" si="4"/>
        <v>1700</v>
      </c>
      <c r="R40" s="24">
        <f>52.5*(S6+T6)</f>
        <v>1575</v>
      </c>
      <c r="S40" s="25" t="s">
        <v>58</v>
      </c>
      <c r="T40" s="25"/>
      <c r="U40" s="25"/>
      <c r="V40" s="25"/>
    </row>
    <row r="41" spans="1:22" x14ac:dyDescent="0.2">
      <c r="A41" s="1"/>
      <c r="B41" s="1"/>
      <c r="C41" s="12" t="s">
        <v>38</v>
      </c>
      <c r="D41" s="7">
        <v>550</v>
      </c>
      <c r="E41" s="7"/>
      <c r="F41" s="7"/>
      <c r="G41" s="7"/>
      <c r="H41" s="7"/>
      <c r="I41" s="7"/>
      <c r="J41" s="7"/>
      <c r="K41" s="7"/>
      <c r="L41" s="7">
        <v>550</v>
      </c>
      <c r="M41" s="7"/>
      <c r="N41" s="7"/>
      <c r="O41" s="7"/>
      <c r="P41" s="7">
        <f t="shared" si="4"/>
        <v>1100</v>
      </c>
      <c r="R41" s="24">
        <f>35*(S6+T6)</f>
        <v>1050</v>
      </c>
      <c r="S41" s="25" t="s">
        <v>59</v>
      </c>
      <c r="T41" s="25"/>
      <c r="U41" s="25"/>
      <c r="V41" s="25"/>
    </row>
    <row r="42" spans="1:22" x14ac:dyDescent="0.2">
      <c r="A42" s="1"/>
      <c r="B42" s="1"/>
      <c r="C42" s="12" t="s">
        <v>28</v>
      </c>
      <c r="D42" s="7"/>
      <c r="E42" s="7"/>
      <c r="F42" s="7"/>
      <c r="G42" s="7"/>
      <c r="H42" s="7"/>
      <c r="I42" s="7"/>
      <c r="J42" s="7" t="s">
        <v>18</v>
      </c>
      <c r="K42" s="7"/>
      <c r="L42" s="7">
        <f>R42</f>
        <v>3000</v>
      </c>
      <c r="M42" s="7"/>
      <c r="N42" s="7"/>
      <c r="O42" s="7"/>
      <c r="P42" s="7">
        <f>ROUND(SUM(D42:O42),5)</f>
        <v>3000</v>
      </c>
      <c r="R42" s="24">
        <f>100*(S6+T6)</f>
        <v>3000</v>
      </c>
      <c r="S42" s="30" t="s">
        <v>66</v>
      </c>
      <c r="T42" s="25"/>
      <c r="U42" s="25"/>
      <c r="V42" s="25"/>
    </row>
    <row r="43" spans="1:22" x14ac:dyDescent="0.2">
      <c r="A43" s="1"/>
      <c r="B43" s="1"/>
      <c r="C43" s="12" t="s">
        <v>25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7">
        <v>2</v>
      </c>
      <c r="N43" s="7">
        <v>2</v>
      </c>
      <c r="O43" s="7">
        <v>2</v>
      </c>
      <c r="P43" s="7">
        <f>ROUND(SUM(D43:O43),5)</f>
        <v>24</v>
      </c>
    </row>
    <row r="44" spans="1:22" x14ac:dyDescent="0.2">
      <c r="A44" s="1"/>
      <c r="B44" s="1"/>
      <c r="C44" s="1" t="s">
        <v>30</v>
      </c>
      <c r="D44" s="7" t="s">
        <v>18</v>
      </c>
      <c r="E44" s="7"/>
      <c r="F44" s="7">
        <v>150</v>
      </c>
      <c r="G44" s="7"/>
      <c r="H44" s="7"/>
      <c r="I44" s="7"/>
      <c r="J44" s="7"/>
      <c r="K44" s="7" t="s">
        <v>18</v>
      </c>
      <c r="L44" s="7" t="s">
        <v>18</v>
      </c>
      <c r="M44" s="7">
        <v>150</v>
      </c>
      <c r="N44" s="7"/>
      <c r="O44" s="7"/>
      <c r="P44" s="7">
        <f t="shared" si="4"/>
        <v>300</v>
      </c>
    </row>
    <row r="45" spans="1:22" x14ac:dyDescent="0.2">
      <c r="A45" s="1"/>
      <c r="B45" s="1"/>
      <c r="C45" s="12" t="s">
        <v>39</v>
      </c>
      <c r="D45" s="7">
        <v>250</v>
      </c>
      <c r="E45" s="7"/>
      <c r="F45" s="7"/>
      <c r="G45" s="7"/>
      <c r="H45" s="7"/>
      <c r="I45" s="7"/>
      <c r="J45" s="7">
        <v>250</v>
      </c>
      <c r="K45" s="7" t="s">
        <v>18</v>
      </c>
      <c r="L45" s="7"/>
      <c r="M45" s="7"/>
      <c r="N45" s="7" t="s">
        <v>18</v>
      </c>
      <c r="O45" s="7"/>
      <c r="P45" s="7">
        <f t="shared" si="4"/>
        <v>500</v>
      </c>
    </row>
    <row r="46" spans="1:22" ht="16" thickBot="1" x14ac:dyDescent="0.25">
      <c r="A46" s="1"/>
      <c r="B46" s="1"/>
      <c r="C46" s="1" t="s">
        <v>27</v>
      </c>
      <c r="D46" s="7"/>
      <c r="E46" s="7" t="s">
        <v>18</v>
      </c>
      <c r="F46" s="7"/>
      <c r="G46" s="7"/>
      <c r="H46" s="7" t="s">
        <v>18</v>
      </c>
      <c r="I46" s="7" t="s">
        <v>18</v>
      </c>
      <c r="J46" s="7"/>
      <c r="K46" s="7" t="s">
        <v>18</v>
      </c>
      <c r="L46" s="7" t="s">
        <v>53</v>
      </c>
      <c r="M46" s="7"/>
      <c r="N46" s="7" t="s">
        <v>18</v>
      </c>
      <c r="O46" s="7"/>
      <c r="P46" s="28">
        <f>ROUND(SUM(D46:O46),5)</f>
        <v>0</v>
      </c>
    </row>
    <row r="47" spans="1:22" ht="16" thickBot="1" x14ac:dyDescent="0.25">
      <c r="A47" s="1"/>
      <c r="B47" s="1" t="s">
        <v>31</v>
      </c>
      <c r="C47" s="1"/>
      <c r="D47" s="13">
        <f t="shared" ref="D47:O47" si="5">ROUND(SUM(D18:D45),5)</f>
        <v>4452</v>
      </c>
      <c r="E47" s="13">
        <f t="shared" si="5"/>
        <v>1002</v>
      </c>
      <c r="F47" s="13">
        <f t="shared" si="5"/>
        <v>1152</v>
      </c>
      <c r="G47" s="13">
        <f t="shared" si="5"/>
        <v>1002</v>
      </c>
      <c r="H47" s="13">
        <f t="shared" si="5"/>
        <v>1002</v>
      </c>
      <c r="I47" s="13">
        <f t="shared" si="5"/>
        <v>2252</v>
      </c>
      <c r="J47" s="13">
        <f t="shared" si="5"/>
        <v>1402</v>
      </c>
      <c r="K47" s="13">
        <f t="shared" si="5"/>
        <v>1002</v>
      </c>
      <c r="L47" s="13">
        <f t="shared" si="5"/>
        <v>5502</v>
      </c>
      <c r="M47" s="13">
        <f t="shared" si="5"/>
        <v>1152</v>
      </c>
      <c r="N47" s="13">
        <f t="shared" si="5"/>
        <v>2752</v>
      </c>
      <c r="O47" s="13">
        <f t="shared" si="5"/>
        <v>1152</v>
      </c>
      <c r="P47" s="13">
        <f>ROUND(SUM(D47:O47),5)</f>
        <v>23824</v>
      </c>
    </row>
    <row r="48" spans="1:22" s="15" customFormat="1" ht="29" customHeight="1" thickBot="1" x14ac:dyDescent="0.2">
      <c r="A48" s="1" t="s">
        <v>32</v>
      </c>
      <c r="B48" s="1"/>
      <c r="C48" s="1"/>
      <c r="D48" s="14">
        <f t="shared" ref="D48:O48" si="6">ROUND(D17-D47,5)</f>
        <v>-169</v>
      </c>
      <c r="E48" s="14">
        <f t="shared" si="6"/>
        <v>-415</v>
      </c>
      <c r="F48" s="14">
        <f t="shared" si="6"/>
        <v>-915</v>
      </c>
      <c r="G48" s="14">
        <f t="shared" si="6"/>
        <v>3681</v>
      </c>
      <c r="H48" s="14">
        <f t="shared" si="6"/>
        <v>-415</v>
      </c>
      <c r="I48" s="14">
        <f t="shared" si="6"/>
        <v>-2115</v>
      </c>
      <c r="J48" s="14">
        <f t="shared" si="6"/>
        <v>4131</v>
      </c>
      <c r="K48" s="14">
        <f t="shared" si="6"/>
        <v>-915</v>
      </c>
      <c r="L48" s="14">
        <f t="shared" si="6"/>
        <v>-5365</v>
      </c>
      <c r="M48" s="14">
        <f t="shared" si="6"/>
        <v>3631</v>
      </c>
      <c r="N48" s="14">
        <f t="shared" si="6"/>
        <v>-1765</v>
      </c>
      <c r="O48" s="14">
        <f t="shared" si="6"/>
        <v>235</v>
      </c>
      <c r="P48" s="14">
        <f>ROUND(SUM(D48:O48),5)</f>
        <v>-396</v>
      </c>
    </row>
    <row r="49" spans="4:22" ht="16" thickTop="1" x14ac:dyDescent="0.2"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5"/>
      <c r="R49" s="25"/>
      <c r="S49" s="25"/>
      <c r="T49" s="25"/>
      <c r="U49" s="25"/>
      <c r="V49" s="25"/>
    </row>
    <row r="50" spans="4:22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5"/>
      <c r="R50" s="25"/>
      <c r="S50" s="25"/>
      <c r="T50" s="25"/>
      <c r="U50" s="25"/>
      <c r="V50" s="25"/>
    </row>
    <row r="51" spans="4:22" x14ac:dyDescent="0.2"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5"/>
      <c r="R51" s="25"/>
      <c r="S51" s="25"/>
      <c r="T51" s="25"/>
      <c r="U51" s="25"/>
      <c r="V51" s="25"/>
    </row>
    <row r="52" spans="4:22" x14ac:dyDescent="0.2"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5"/>
      <c r="R52" s="25"/>
      <c r="S52" s="25"/>
      <c r="T52" s="25"/>
      <c r="U52" s="25"/>
      <c r="V52" s="25"/>
    </row>
    <row r="53" spans="4:22" x14ac:dyDescent="0.2"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5"/>
      <c r="R53" s="25"/>
      <c r="S53" s="25"/>
      <c r="T53" s="25"/>
      <c r="U53" s="25"/>
      <c r="V53" s="25"/>
    </row>
    <row r="54" spans="4:22" x14ac:dyDescent="0.2"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5"/>
      <c r="R54" s="25"/>
      <c r="S54" s="25"/>
      <c r="T54" s="25"/>
      <c r="U54" s="25"/>
      <c r="V54" s="25"/>
    </row>
    <row r="55" spans="4:22" x14ac:dyDescent="0.2"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5"/>
      <c r="R55" s="25"/>
      <c r="S55" s="25"/>
      <c r="T55" s="25"/>
      <c r="U55" s="25"/>
      <c r="V55" s="25"/>
    </row>
    <row r="56" spans="4:22" x14ac:dyDescent="0.2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5"/>
      <c r="R56" s="25"/>
      <c r="S56" s="25"/>
      <c r="T56" s="25"/>
      <c r="U56" s="25"/>
      <c r="V56" s="25"/>
    </row>
    <row r="57" spans="4:22" x14ac:dyDescent="0.2"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5"/>
      <c r="R57" s="25"/>
      <c r="S57" s="25"/>
      <c r="T57" s="25"/>
      <c r="U57" s="25"/>
      <c r="V57" s="25"/>
    </row>
    <row r="58" spans="4:22" x14ac:dyDescent="0.2"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5"/>
      <c r="R58" s="25"/>
      <c r="S58" s="25"/>
      <c r="T58" s="25"/>
      <c r="U58" s="25"/>
      <c r="V58" s="25"/>
    </row>
    <row r="59" spans="4:22" x14ac:dyDescent="0.2"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5"/>
      <c r="R59" s="25"/>
      <c r="S59" s="25"/>
      <c r="T59" s="25"/>
      <c r="U59" s="25"/>
      <c r="V59" s="25"/>
    </row>
    <row r="60" spans="4:22" x14ac:dyDescent="0.2"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5"/>
      <c r="R60" s="25"/>
      <c r="S60" s="25"/>
      <c r="T60" s="25"/>
      <c r="U60" s="25"/>
      <c r="V60" s="25"/>
    </row>
    <row r="61" spans="4:22" x14ac:dyDescent="0.2"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5"/>
      <c r="R61" s="25"/>
      <c r="S61" s="25"/>
      <c r="T61" s="25"/>
      <c r="U61" s="25"/>
      <c r="V61" s="25"/>
    </row>
    <row r="62" spans="4:22" x14ac:dyDescent="0.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5"/>
      <c r="R62" s="25"/>
      <c r="S62" s="25"/>
      <c r="T62" s="25"/>
      <c r="U62" s="25"/>
      <c r="V62" s="25"/>
    </row>
    <row r="63" spans="4:22" x14ac:dyDescent="0.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5"/>
      <c r="R63" s="25"/>
      <c r="S63" s="25"/>
      <c r="T63" s="25"/>
      <c r="U63" s="25"/>
      <c r="V63" s="25"/>
    </row>
    <row r="64" spans="4:22" x14ac:dyDescent="0.2"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5"/>
      <c r="R64" s="25"/>
      <c r="S64" s="25"/>
      <c r="T64" s="25"/>
      <c r="U64" s="25"/>
      <c r="V64" s="25"/>
    </row>
  </sheetData>
  <mergeCells count="1">
    <mergeCell ref="S39:T39"/>
  </mergeCells>
  <printOptions horizontalCentered="1"/>
  <pageMargins left="0.2" right="0.2" top="0.75" bottom="0.25" header="0.25" footer="0.3"/>
  <pageSetup scale="63" orientation="landscape" r:id="rId1"/>
  <headerFooter>
    <oddHeader>&amp;L&amp;"Arial,Bold"&amp;8 1:02 PM
&amp;"Arial,Bold"&amp;8 02/10/15
&amp;"Arial,Bold"&amp;8 Accrual Basis&amp;C&amp;"Arial,Bold"&amp;12 CENTRAL LAWRENCE ROTARY CLUB
&amp;"Arial,Bold"&amp;14 Profit &amp;&amp; Loss Budget Overview
&amp;"Arial,Bold"&amp;10 July 2015 through June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view="pageBreakPreview" zoomScaleSheetLayoutView="100" workbookViewId="0">
      <selection activeCell="Q49" sqref="Q49"/>
    </sheetView>
  </sheetViews>
  <sheetFormatPr baseColWidth="10" defaultColWidth="8.83203125" defaultRowHeight="16" x14ac:dyDescent="0.2"/>
  <cols>
    <col min="1" max="1" width="69.5" customWidth="1"/>
    <col min="2" max="12" width="9.1640625" hidden="1" customWidth="1"/>
    <col min="13" max="13" width="18.1640625" style="71" customWidth="1"/>
    <col min="14" max="14" width="16.6640625" style="98" customWidth="1"/>
    <col min="15" max="15" width="19" style="71" customWidth="1"/>
    <col min="16" max="16" width="18.6640625" style="109" customWidth="1"/>
    <col min="17" max="17" width="15.1640625" customWidth="1"/>
    <col min="18" max="18" width="24.5" customWidth="1"/>
    <col min="19" max="19" width="9.33203125" bestFit="1" customWidth="1"/>
    <col min="22" max="22" width="9.5" bestFit="1" customWidth="1"/>
  </cols>
  <sheetData>
    <row r="1" spans="1:22" ht="18" x14ac:dyDescent="0.2">
      <c r="A1" s="3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72"/>
      <c r="O1" s="73"/>
      <c r="P1" s="108"/>
    </row>
    <row r="2" spans="1:22" ht="17" thickBot="1" x14ac:dyDescent="0.25">
      <c r="A2" s="35" t="s">
        <v>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74"/>
      <c r="N2" s="75"/>
      <c r="O2" s="76"/>
    </row>
    <row r="3" spans="1:22" s="104" customFormat="1" ht="33" thickTop="1" x14ac:dyDescent="0.2">
      <c r="A3" s="102"/>
      <c r="B3" s="103" t="s">
        <v>1</v>
      </c>
      <c r="C3" s="103" t="s">
        <v>2</v>
      </c>
      <c r="D3" s="103" t="s">
        <v>3</v>
      </c>
      <c r="E3" s="103" t="s">
        <v>4</v>
      </c>
      <c r="F3" s="103" t="s">
        <v>5</v>
      </c>
      <c r="G3" s="103" t="s">
        <v>6</v>
      </c>
      <c r="H3" s="103" t="s">
        <v>7</v>
      </c>
      <c r="I3" s="103" t="s">
        <v>8</v>
      </c>
      <c r="J3" s="103" t="s">
        <v>9</v>
      </c>
      <c r="K3" s="103" t="s">
        <v>10</v>
      </c>
      <c r="L3" s="103" t="s">
        <v>11</v>
      </c>
      <c r="M3" s="105" t="s">
        <v>78</v>
      </c>
      <c r="N3" s="107" t="s">
        <v>77</v>
      </c>
      <c r="O3" s="105" t="s">
        <v>79</v>
      </c>
      <c r="P3" s="110" t="s">
        <v>81</v>
      </c>
      <c r="Q3" s="106"/>
    </row>
    <row r="4" spans="1:22" s="37" customFormat="1" x14ac:dyDescent="0.2">
      <c r="A4" s="53" t="s">
        <v>72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77"/>
      <c r="N4" s="78"/>
      <c r="O4" s="79"/>
      <c r="P4" s="111" t="s">
        <v>72</v>
      </c>
    </row>
    <row r="5" spans="1:22" s="37" customFormat="1" x14ac:dyDescent="0.2">
      <c r="A5" s="55" t="s">
        <v>54</v>
      </c>
      <c r="B5" s="54"/>
      <c r="C5" s="54">
        <v>500</v>
      </c>
      <c r="D5" s="54"/>
      <c r="E5" s="54"/>
      <c r="F5" s="54"/>
      <c r="G5" s="54"/>
      <c r="H5" s="54"/>
      <c r="I5" s="54"/>
      <c r="J5" s="54"/>
      <c r="K5" s="54"/>
      <c r="L5" s="54">
        <v>750</v>
      </c>
      <c r="M5" s="80">
        <f>ROUND(SUM(B5:L5),5)</f>
        <v>1250</v>
      </c>
      <c r="N5" s="77">
        <v>3550</v>
      </c>
      <c r="O5" s="80">
        <v>3550</v>
      </c>
      <c r="P5" s="112">
        <v>0</v>
      </c>
      <c r="Q5" s="38"/>
      <c r="R5" s="39" t="s">
        <v>36</v>
      </c>
      <c r="S5" s="39" t="s">
        <v>37</v>
      </c>
      <c r="T5" s="39"/>
      <c r="U5" s="39"/>
      <c r="V5" s="39" t="s">
        <v>0</v>
      </c>
    </row>
    <row r="6" spans="1:22" s="37" customFormat="1" x14ac:dyDescent="0.2">
      <c r="A6" s="55" t="s">
        <v>15</v>
      </c>
      <c r="B6" s="54"/>
      <c r="C6" s="54"/>
      <c r="D6" s="54"/>
      <c r="E6" s="54"/>
      <c r="F6" s="54">
        <v>500</v>
      </c>
      <c r="G6" s="54"/>
      <c r="H6" s="54"/>
      <c r="I6" s="54"/>
      <c r="J6" s="54"/>
      <c r="K6" s="54"/>
      <c r="L6" s="54"/>
      <c r="M6" s="81">
        <f>ROUND(SUM(B6:L6),5)</f>
        <v>500</v>
      </c>
      <c r="N6" s="82">
        <v>666</v>
      </c>
      <c r="O6" s="81">
        <v>666</v>
      </c>
      <c r="P6" s="112">
        <v>0</v>
      </c>
      <c r="Q6" s="38" t="s">
        <v>33</v>
      </c>
      <c r="R6" s="39">
        <v>26</v>
      </c>
      <c r="S6" s="39">
        <v>8</v>
      </c>
      <c r="T6" s="39"/>
      <c r="U6" s="39"/>
      <c r="V6" s="39">
        <f>SUM(R6:S6)</f>
        <v>34</v>
      </c>
    </row>
    <row r="7" spans="1:22" s="37" customFormat="1" x14ac:dyDescent="0.2">
      <c r="A7" s="55" t="s">
        <v>16</v>
      </c>
      <c r="B7" s="54">
        <f>V10</f>
        <v>4502</v>
      </c>
      <c r="C7" s="54"/>
      <c r="D7" s="54"/>
      <c r="E7" s="54">
        <f>V10</f>
        <v>4502</v>
      </c>
      <c r="F7" s="54"/>
      <c r="G7" s="54"/>
      <c r="H7" s="54">
        <f>V10</f>
        <v>4502</v>
      </c>
      <c r="I7" s="54"/>
      <c r="J7" s="54"/>
      <c r="K7" s="54">
        <f>V10</f>
        <v>4502</v>
      </c>
      <c r="L7" s="54"/>
      <c r="M7" s="77">
        <f>ROUND(SUM(B7:L7),5)</f>
        <v>18008</v>
      </c>
      <c r="N7" s="82">
        <v>15680</v>
      </c>
      <c r="O7" s="77">
        <v>18008</v>
      </c>
      <c r="P7" s="112">
        <v>3808</v>
      </c>
      <c r="Q7" s="38" t="s">
        <v>61</v>
      </c>
      <c r="R7" s="40">
        <v>620</v>
      </c>
      <c r="S7" s="40">
        <f>59*4</f>
        <v>236</v>
      </c>
      <c r="T7" s="40"/>
      <c r="U7" s="40"/>
      <c r="V7" s="40"/>
    </row>
    <row r="8" spans="1:22" s="37" customFormat="1" ht="36.75" customHeight="1" x14ac:dyDescent="0.2">
      <c r="A8" s="56" t="s">
        <v>69</v>
      </c>
      <c r="B8" s="54"/>
      <c r="C8" s="54"/>
      <c r="D8" s="54">
        <v>100</v>
      </c>
      <c r="E8" s="54">
        <v>400</v>
      </c>
      <c r="F8" s="54"/>
      <c r="G8" s="54"/>
      <c r="H8" s="54">
        <v>400</v>
      </c>
      <c r="I8" s="54"/>
      <c r="J8" s="54"/>
      <c r="K8" s="54">
        <v>400</v>
      </c>
      <c r="L8" s="54"/>
      <c r="M8" s="83">
        <f>ROUND(SUM(B8:L8),5)</f>
        <v>1300</v>
      </c>
      <c r="N8" s="82">
        <v>900</v>
      </c>
      <c r="O8" s="83">
        <v>1100</v>
      </c>
      <c r="P8" s="112">
        <v>150</v>
      </c>
      <c r="Q8" s="38"/>
      <c r="R8" s="40"/>
      <c r="S8" s="40"/>
      <c r="T8" s="40"/>
      <c r="U8" s="40"/>
      <c r="V8" s="40"/>
    </row>
    <row r="9" spans="1:22" s="37" customFormat="1" x14ac:dyDescent="0.2">
      <c r="A9" s="55" t="s">
        <v>17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77" t="s">
        <v>18</v>
      </c>
      <c r="N9" s="82"/>
      <c r="O9" s="77"/>
      <c r="P9" s="112"/>
      <c r="Q9" s="38" t="s">
        <v>34</v>
      </c>
      <c r="R9" s="40">
        <f>R7*R6</f>
        <v>16120</v>
      </c>
      <c r="S9" s="40">
        <f>S7*S6</f>
        <v>1888</v>
      </c>
      <c r="T9" s="40"/>
      <c r="U9" s="40"/>
      <c r="V9" s="40">
        <f t="shared" ref="V9" si="0">SUM(R9:S9)</f>
        <v>18008</v>
      </c>
    </row>
    <row r="10" spans="1:22" s="37" customFormat="1" x14ac:dyDescent="0.2">
      <c r="A10" s="55" t="s">
        <v>19</v>
      </c>
      <c r="B10" s="54">
        <v>85</v>
      </c>
      <c r="C10" s="54">
        <v>85</v>
      </c>
      <c r="D10" s="54">
        <v>85</v>
      </c>
      <c r="E10" s="54">
        <v>85</v>
      </c>
      <c r="F10" s="54">
        <v>85</v>
      </c>
      <c r="G10" s="54">
        <v>85</v>
      </c>
      <c r="H10" s="54">
        <v>85</v>
      </c>
      <c r="I10" s="54">
        <v>85</v>
      </c>
      <c r="J10" s="54">
        <v>85</v>
      </c>
      <c r="K10" s="54">
        <v>85</v>
      </c>
      <c r="L10" s="54">
        <v>85</v>
      </c>
      <c r="M10" s="77">
        <v>1020</v>
      </c>
      <c r="N10" s="77">
        <v>1142.31</v>
      </c>
      <c r="O10" s="77">
        <v>1250</v>
      </c>
      <c r="P10" s="112">
        <v>277.37</v>
      </c>
      <c r="Q10" s="38" t="s">
        <v>35</v>
      </c>
      <c r="R10" s="40">
        <f>R9/4</f>
        <v>4030</v>
      </c>
      <c r="S10" s="40">
        <f>S9/4</f>
        <v>472</v>
      </c>
      <c r="T10" s="40"/>
      <c r="U10" s="40"/>
      <c r="V10" s="40">
        <f>R10+S10</f>
        <v>4502</v>
      </c>
    </row>
    <row r="11" spans="1:22" s="37" customFormat="1" x14ac:dyDescent="0.2">
      <c r="A11" s="55" t="s">
        <v>20</v>
      </c>
      <c r="B11" s="57"/>
      <c r="C11" s="57"/>
      <c r="D11" s="57"/>
      <c r="E11" s="57"/>
      <c r="F11" s="57"/>
      <c r="G11" s="57"/>
      <c r="H11" s="54">
        <v>750</v>
      </c>
      <c r="I11" s="57"/>
      <c r="J11" s="57"/>
      <c r="K11" s="57"/>
      <c r="L11" s="57"/>
      <c r="M11" s="84">
        <f>ROUND(SUM(B11:L11),5)</f>
        <v>750</v>
      </c>
      <c r="N11" s="82">
        <v>1149.9100000000001</v>
      </c>
      <c r="O11" s="84">
        <v>1250</v>
      </c>
      <c r="P11" s="112">
        <v>0</v>
      </c>
      <c r="Q11" s="41"/>
      <c r="R11" s="41"/>
      <c r="S11" s="41"/>
      <c r="T11" s="41"/>
      <c r="U11" s="41"/>
      <c r="V11" s="41"/>
    </row>
    <row r="12" spans="1:22" s="37" customFormat="1" x14ac:dyDescent="0.2">
      <c r="A12" s="58" t="s">
        <v>43</v>
      </c>
      <c r="B12" s="57"/>
      <c r="C12" s="57"/>
      <c r="D12" s="57"/>
      <c r="E12" s="57"/>
      <c r="F12" s="57"/>
      <c r="G12" s="57"/>
      <c r="H12" s="54"/>
      <c r="I12" s="57"/>
      <c r="J12" s="57"/>
      <c r="K12" s="57"/>
      <c r="L12" s="59">
        <v>150</v>
      </c>
      <c r="M12" s="85">
        <f>ROUND(SUM(B12:L12),5)</f>
        <v>150</v>
      </c>
      <c r="N12" s="82">
        <v>230</v>
      </c>
      <c r="O12" s="85">
        <v>250</v>
      </c>
      <c r="P12" s="112">
        <v>0</v>
      </c>
      <c r="Q12" s="41"/>
      <c r="R12" s="42" t="s">
        <v>67</v>
      </c>
      <c r="S12" s="43"/>
      <c r="T12" s="44"/>
      <c r="U12" s="44"/>
      <c r="V12" s="41"/>
    </row>
    <row r="13" spans="1:22" s="37" customFormat="1" x14ac:dyDescent="0.2">
      <c r="A13" s="58" t="s">
        <v>74</v>
      </c>
      <c r="B13" s="57"/>
      <c r="C13" s="57"/>
      <c r="D13" s="57"/>
      <c r="E13" s="57"/>
      <c r="F13" s="57"/>
      <c r="G13" s="57"/>
      <c r="H13" s="54"/>
      <c r="I13" s="57"/>
      <c r="J13" s="57"/>
      <c r="K13" s="57"/>
      <c r="L13" s="59"/>
      <c r="M13" s="85"/>
      <c r="N13" s="82">
        <v>185</v>
      </c>
      <c r="O13" s="85"/>
      <c r="P13" s="112">
        <v>0</v>
      </c>
      <c r="Q13" s="41"/>
      <c r="R13" s="45"/>
      <c r="S13" s="46"/>
      <c r="T13" s="44"/>
      <c r="U13" s="44"/>
      <c r="V13" s="41"/>
    </row>
    <row r="14" spans="1:22" s="37" customFormat="1" x14ac:dyDescent="0.2">
      <c r="A14" s="60" t="s">
        <v>80</v>
      </c>
      <c r="B14" s="59"/>
      <c r="C14" s="59"/>
      <c r="D14" s="59">
        <v>50</v>
      </c>
      <c r="E14" s="59"/>
      <c r="F14" s="59"/>
      <c r="G14" s="59">
        <v>50</v>
      </c>
      <c r="H14" s="61"/>
      <c r="I14" s="59"/>
      <c r="J14" s="59">
        <v>50</v>
      </c>
      <c r="K14" s="59"/>
      <c r="L14" s="59"/>
      <c r="M14" s="77">
        <f>ROUND(SUM(B14:L14),5)</f>
        <v>150</v>
      </c>
      <c r="N14" s="82">
        <f>1079.5+402</f>
        <v>1481.5</v>
      </c>
      <c r="O14" s="77">
        <v>1550</v>
      </c>
      <c r="P14" s="112">
        <v>312</v>
      </c>
      <c r="Q14" s="41"/>
      <c r="R14" s="47">
        <f>109*(R6+S6)</f>
        <v>3706</v>
      </c>
      <c r="S14" s="48"/>
      <c r="T14" s="44"/>
      <c r="U14" s="44"/>
      <c r="V14" s="41"/>
    </row>
    <row r="15" spans="1:22" s="37" customFormat="1" x14ac:dyDescent="0.2">
      <c r="A15" s="55" t="s">
        <v>21</v>
      </c>
      <c r="B15" s="54">
        <v>2</v>
      </c>
      <c r="C15" s="54">
        <v>2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77">
        <f>ROUND(SUM(B15:L15),5)</f>
        <v>22</v>
      </c>
      <c r="N15" s="77">
        <v>4.42</v>
      </c>
      <c r="O15" s="77"/>
      <c r="P15" s="112">
        <v>0</v>
      </c>
    </row>
    <row r="16" spans="1:22" s="37" customFormat="1" ht="17" thickBot="1" x14ac:dyDescent="0.25">
      <c r="A16" s="62" t="s">
        <v>68</v>
      </c>
      <c r="B16" s="54"/>
      <c r="C16" s="54"/>
      <c r="D16" s="54"/>
      <c r="E16" s="54"/>
      <c r="F16" s="54" t="s">
        <v>18</v>
      </c>
      <c r="G16" s="54"/>
      <c r="H16" s="54" t="s">
        <v>18</v>
      </c>
      <c r="I16" s="54"/>
      <c r="J16" s="54"/>
      <c r="K16" s="54"/>
      <c r="L16" s="54"/>
      <c r="M16" s="86" t="s">
        <v>18</v>
      </c>
      <c r="N16" s="87"/>
      <c r="O16" s="86" t="s">
        <v>18</v>
      </c>
      <c r="P16" s="112">
        <v>281.2</v>
      </c>
      <c r="V16" s="41"/>
    </row>
    <row r="17" spans="1:16" s="37" customFormat="1" x14ac:dyDescent="0.2">
      <c r="A17" s="55"/>
      <c r="B17" s="54">
        <f t="shared" ref="B17:L17" si="1">ROUND(SUM(B4:B16),5)</f>
        <v>4589</v>
      </c>
      <c r="C17" s="54">
        <f t="shared" si="1"/>
        <v>587</v>
      </c>
      <c r="D17" s="54">
        <f t="shared" si="1"/>
        <v>237</v>
      </c>
      <c r="E17" s="54">
        <f t="shared" si="1"/>
        <v>4989</v>
      </c>
      <c r="F17" s="54">
        <f t="shared" si="1"/>
        <v>587</v>
      </c>
      <c r="G17" s="54">
        <f t="shared" si="1"/>
        <v>137</v>
      </c>
      <c r="H17" s="54">
        <f t="shared" si="1"/>
        <v>5739</v>
      </c>
      <c r="I17" s="54">
        <f t="shared" si="1"/>
        <v>87</v>
      </c>
      <c r="J17" s="54">
        <f t="shared" si="1"/>
        <v>137</v>
      </c>
      <c r="K17" s="54">
        <f t="shared" si="1"/>
        <v>4989</v>
      </c>
      <c r="L17" s="54">
        <f t="shared" si="1"/>
        <v>987</v>
      </c>
      <c r="M17" s="88">
        <f>ROUND(SUM(B17:L17),5)</f>
        <v>23065</v>
      </c>
      <c r="N17" s="89">
        <f>N5+N6+N7+N8+N10+N11+N12+N13+N14+N15</f>
        <v>24989.14</v>
      </c>
      <c r="O17" s="89">
        <f>O5+O6+O7+O8+O10+O11+O12+O13+O14+O15</f>
        <v>27624</v>
      </c>
      <c r="P17" s="112"/>
    </row>
    <row r="18" spans="1:16" s="37" customFormat="1" x14ac:dyDescent="0.2">
      <c r="A18" s="55" t="s">
        <v>0</v>
      </c>
      <c r="B18" s="54">
        <f t="shared" ref="B18:L18" si="2">B17</f>
        <v>4589</v>
      </c>
      <c r="C18" s="54">
        <f t="shared" si="2"/>
        <v>587</v>
      </c>
      <c r="D18" s="54">
        <f t="shared" si="2"/>
        <v>237</v>
      </c>
      <c r="E18" s="54">
        <f t="shared" si="2"/>
        <v>4989</v>
      </c>
      <c r="F18" s="54">
        <f t="shared" si="2"/>
        <v>587</v>
      </c>
      <c r="G18" s="54">
        <f t="shared" si="2"/>
        <v>137</v>
      </c>
      <c r="H18" s="54">
        <f t="shared" si="2"/>
        <v>5739</v>
      </c>
      <c r="I18" s="54">
        <f t="shared" si="2"/>
        <v>87</v>
      </c>
      <c r="J18" s="54">
        <f t="shared" si="2"/>
        <v>137</v>
      </c>
      <c r="K18" s="54">
        <f t="shared" si="2"/>
        <v>4989</v>
      </c>
      <c r="L18" s="54">
        <f t="shared" si="2"/>
        <v>987</v>
      </c>
      <c r="M18" s="88"/>
      <c r="N18" s="89"/>
      <c r="O18" s="79"/>
      <c r="P18" s="115">
        <v>4828.57</v>
      </c>
    </row>
    <row r="19" spans="1:16" s="37" customFormat="1" x14ac:dyDescent="0.2">
      <c r="A19" s="53" t="s">
        <v>73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77"/>
      <c r="N19" s="82"/>
      <c r="O19" s="79"/>
      <c r="P19" s="111" t="s">
        <v>73</v>
      </c>
    </row>
    <row r="20" spans="1:16" s="37" customFormat="1" x14ac:dyDescent="0.2">
      <c r="A20" s="55" t="s">
        <v>63</v>
      </c>
      <c r="B20" s="54"/>
      <c r="C20" s="54" t="s">
        <v>18</v>
      </c>
      <c r="D20" s="54"/>
      <c r="E20" s="54"/>
      <c r="F20" s="54"/>
      <c r="G20" s="54" t="s">
        <v>18</v>
      </c>
      <c r="H20" s="54"/>
      <c r="I20" s="54"/>
      <c r="J20" s="54"/>
      <c r="K20" s="54"/>
      <c r="L20" s="54"/>
      <c r="M20" s="77" t="s">
        <v>18</v>
      </c>
      <c r="N20" s="82"/>
      <c r="O20" s="79"/>
      <c r="P20" s="112"/>
    </row>
    <row r="21" spans="1:16" s="37" customFormat="1" x14ac:dyDescent="0.2">
      <c r="A21" s="63" t="s">
        <v>41</v>
      </c>
      <c r="B21" s="54"/>
      <c r="C21" s="54"/>
      <c r="D21" s="54"/>
      <c r="E21" s="54"/>
      <c r="F21" s="54"/>
      <c r="G21" s="54">
        <v>50</v>
      </c>
      <c r="H21" s="54"/>
      <c r="I21" s="54"/>
      <c r="J21" s="54"/>
      <c r="K21" s="54"/>
      <c r="L21" s="54"/>
      <c r="M21" s="77">
        <f>ROUND(SUM(B21:L21),5)</f>
        <v>50</v>
      </c>
      <c r="N21" s="77">
        <v>0</v>
      </c>
      <c r="O21" s="79"/>
      <c r="P21" s="112">
        <v>0</v>
      </c>
    </row>
    <row r="22" spans="1:16" s="37" customFormat="1" x14ac:dyDescent="0.2">
      <c r="A22" s="63" t="s">
        <v>42</v>
      </c>
      <c r="B22" s="54">
        <v>50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77">
        <f>ROUND(SUM(B22:L22),5)</f>
        <v>50</v>
      </c>
      <c r="N22" s="77">
        <v>0</v>
      </c>
      <c r="O22" s="79">
        <v>50</v>
      </c>
      <c r="P22" s="112">
        <v>0</v>
      </c>
    </row>
    <row r="23" spans="1:16" s="37" customFormat="1" x14ac:dyDescent="0.2">
      <c r="A23" s="63" t="s">
        <v>48</v>
      </c>
      <c r="B23" s="54"/>
      <c r="C23" s="54"/>
      <c r="D23" s="54"/>
      <c r="E23" s="54"/>
      <c r="F23" s="54"/>
      <c r="G23" s="54">
        <v>50</v>
      </c>
      <c r="H23" s="54"/>
      <c r="I23" s="54"/>
      <c r="J23" s="54"/>
      <c r="K23" s="54"/>
      <c r="L23" s="54"/>
      <c r="M23" s="77">
        <f>ROUND(SUM(B23:L23),5)</f>
        <v>50</v>
      </c>
      <c r="N23" s="77">
        <v>100</v>
      </c>
      <c r="O23" s="79"/>
      <c r="P23" s="112">
        <v>0</v>
      </c>
    </row>
    <row r="24" spans="1:16" s="37" customFormat="1" x14ac:dyDescent="0.2">
      <c r="A24" s="63" t="s">
        <v>55</v>
      </c>
      <c r="B24" s="54"/>
      <c r="C24" s="54"/>
      <c r="D24" s="54"/>
      <c r="E24" s="54"/>
      <c r="F24" s="54"/>
      <c r="G24" s="54">
        <v>150</v>
      </c>
      <c r="H24" s="54"/>
      <c r="I24" s="54"/>
      <c r="J24" s="54"/>
      <c r="K24" s="54"/>
      <c r="L24" s="54"/>
      <c r="M24" s="77">
        <f>ROUND(SUM(B24:L24),5)</f>
        <v>150</v>
      </c>
      <c r="N24" s="77">
        <v>150</v>
      </c>
      <c r="O24" s="79">
        <v>150</v>
      </c>
      <c r="P24" s="112">
        <v>0</v>
      </c>
    </row>
    <row r="25" spans="1:16" s="37" customFormat="1" x14ac:dyDescent="0.2">
      <c r="A25" s="64" t="s">
        <v>47</v>
      </c>
      <c r="B25" s="54"/>
      <c r="C25" s="54"/>
      <c r="D25" s="54"/>
      <c r="E25" s="54"/>
      <c r="F25" s="54"/>
      <c r="G25" s="54"/>
      <c r="H25" s="54"/>
      <c r="I25" s="54"/>
      <c r="J25" s="54">
        <v>250</v>
      </c>
      <c r="K25" s="54"/>
      <c r="L25" s="54"/>
      <c r="M25" s="77">
        <v>250</v>
      </c>
      <c r="N25" s="77">
        <v>441.65</v>
      </c>
      <c r="O25" s="79">
        <v>500</v>
      </c>
      <c r="P25" s="112">
        <v>0</v>
      </c>
    </row>
    <row r="26" spans="1:16" s="37" customFormat="1" x14ac:dyDescent="0.2">
      <c r="A26" s="62" t="s">
        <v>56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90">
        <f>ROUND(SUM(B26:L26),5)</f>
        <v>0</v>
      </c>
      <c r="N26" s="90">
        <v>0</v>
      </c>
      <c r="O26" s="79"/>
      <c r="P26" s="112"/>
    </row>
    <row r="27" spans="1:16" s="37" customFormat="1" x14ac:dyDescent="0.2">
      <c r="A27" s="65" t="s">
        <v>57</v>
      </c>
      <c r="B27" s="54"/>
      <c r="C27" s="54"/>
      <c r="D27" s="54">
        <v>100</v>
      </c>
      <c r="E27" s="54"/>
      <c r="F27" s="54"/>
      <c r="G27" s="54"/>
      <c r="H27" s="54"/>
      <c r="I27" s="54"/>
      <c r="J27" s="54"/>
      <c r="K27" s="54"/>
      <c r="L27" s="54"/>
      <c r="M27" s="90">
        <f>ROUND(SUM(B27:L27),5)</f>
        <v>100</v>
      </c>
      <c r="N27" s="90">
        <v>0</v>
      </c>
      <c r="O27" s="79"/>
      <c r="P27" s="112"/>
    </row>
    <row r="28" spans="1:16" s="37" customFormat="1" x14ac:dyDescent="0.2">
      <c r="A28" s="65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90">
        <f>ROUND(SUM(B28:L28),5)</f>
        <v>0</v>
      </c>
      <c r="N28" s="90">
        <v>0</v>
      </c>
      <c r="O28" s="79"/>
      <c r="P28" s="112"/>
    </row>
    <row r="29" spans="1:16" s="50" customFormat="1" x14ac:dyDescent="0.2">
      <c r="A29" s="66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91"/>
      <c r="N29" s="91"/>
      <c r="O29" s="92"/>
      <c r="P29" s="113"/>
    </row>
    <row r="30" spans="1:16" s="37" customFormat="1" x14ac:dyDescent="0.2">
      <c r="A30" s="68" t="s">
        <v>62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90">
        <f>ROUND(SUM(B30:L30),5)</f>
        <v>0</v>
      </c>
      <c r="N30" s="90">
        <v>0</v>
      </c>
      <c r="O30" s="79"/>
      <c r="P30" s="112"/>
    </row>
    <row r="31" spans="1:16" s="37" customFormat="1" x14ac:dyDescent="0.2">
      <c r="A31" s="68" t="s">
        <v>43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85">
        <f>ROUND(SUM(B31:L31),5)</f>
        <v>0</v>
      </c>
      <c r="N31" s="85">
        <v>230</v>
      </c>
      <c r="O31" s="79">
        <v>250</v>
      </c>
      <c r="P31" s="112">
        <v>0</v>
      </c>
    </row>
    <row r="32" spans="1:16" s="37" customFormat="1" x14ac:dyDescent="0.2">
      <c r="A32" s="68" t="s">
        <v>46</v>
      </c>
      <c r="B32" s="54"/>
      <c r="C32" s="54"/>
      <c r="D32" s="54"/>
      <c r="E32" s="54"/>
      <c r="F32" s="54"/>
      <c r="G32" s="54">
        <v>100</v>
      </c>
      <c r="H32" s="54"/>
      <c r="I32" s="54"/>
      <c r="J32" s="54"/>
      <c r="K32" s="54"/>
      <c r="L32" s="54"/>
      <c r="M32" s="90">
        <f>ROUND(SUM(B32:L32),5)</f>
        <v>100</v>
      </c>
      <c r="N32" s="90">
        <v>0</v>
      </c>
      <c r="O32" s="79"/>
      <c r="P32" s="112"/>
    </row>
    <row r="33" spans="1:22" s="37" customFormat="1" x14ac:dyDescent="0.2">
      <c r="A33" s="68" t="s">
        <v>45</v>
      </c>
      <c r="B33" s="54"/>
      <c r="C33" s="54"/>
      <c r="D33" s="54"/>
      <c r="E33" s="54"/>
      <c r="F33" s="54"/>
      <c r="G33" s="54" t="s">
        <v>18</v>
      </c>
      <c r="H33" s="54"/>
      <c r="I33" s="54"/>
      <c r="J33" s="54"/>
      <c r="K33" s="54"/>
      <c r="L33" s="54"/>
      <c r="M33" s="90">
        <v>650</v>
      </c>
      <c r="N33" s="90">
        <v>650</v>
      </c>
      <c r="O33" s="79"/>
      <c r="P33" s="112">
        <v>0</v>
      </c>
    </row>
    <row r="34" spans="1:22" s="37" customFormat="1" x14ac:dyDescent="0.2">
      <c r="A34" s="68" t="s">
        <v>44</v>
      </c>
      <c r="B34" s="54"/>
      <c r="C34" s="54"/>
      <c r="D34" s="54"/>
      <c r="E34" s="54"/>
      <c r="F34" s="54"/>
      <c r="G34" s="54"/>
      <c r="H34" s="54">
        <v>150</v>
      </c>
      <c r="I34" s="54"/>
      <c r="J34" s="54"/>
      <c r="K34" s="54"/>
      <c r="L34" s="54"/>
      <c r="M34" s="90">
        <f>ROUND(SUM(B34:L34),5)</f>
        <v>150</v>
      </c>
      <c r="N34" s="90">
        <v>150</v>
      </c>
      <c r="O34" s="79">
        <v>150</v>
      </c>
      <c r="P34" s="112">
        <v>0</v>
      </c>
    </row>
    <row r="35" spans="1:22" s="37" customFormat="1" x14ac:dyDescent="0.2">
      <c r="A35" s="65" t="s">
        <v>52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7"/>
      <c r="M35" s="77" t="s">
        <v>18</v>
      </c>
      <c r="N35" s="77"/>
      <c r="O35" s="79"/>
      <c r="P35" s="112"/>
      <c r="Q35" s="49"/>
    </row>
    <row r="36" spans="1:22" s="37" customFormat="1" x14ac:dyDescent="0.2">
      <c r="A36" s="68" t="s">
        <v>51</v>
      </c>
      <c r="B36" s="54"/>
      <c r="C36" s="54"/>
      <c r="D36" s="54"/>
      <c r="E36" s="54"/>
      <c r="F36" s="54"/>
      <c r="G36" s="54"/>
      <c r="H36" s="54"/>
      <c r="I36" s="54"/>
      <c r="J36" s="54"/>
      <c r="K36" s="54">
        <v>500</v>
      </c>
      <c r="L36" s="54"/>
      <c r="M36" s="90">
        <f t="shared" ref="M36:M48" si="3">ROUND(SUM(B36:L36),5)</f>
        <v>500</v>
      </c>
      <c r="N36" s="90">
        <v>1000</v>
      </c>
      <c r="O36" s="79"/>
      <c r="P36" s="112">
        <v>0</v>
      </c>
      <c r="Q36" s="49"/>
    </row>
    <row r="37" spans="1:22" s="37" customFormat="1" x14ac:dyDescent="0.2">
      <c r="A37" s="69" t="s">
        <v>29</v>
      </c>
      <c r="B37" s="54" t="s">
        <v>18</v>
      </c>
      <c r="C37" s="54"/>
      <c r="D37" s="54"/>
      <c r="E37" s="54"/>
      <c r="F37" s="54"/>
      <c r="G37" s="54">
        <v>1000</v>
      </c>
      <c r="H37" s="54" t="s">
        <v>18</v>
      </c>
      <c r="I37" s="54" t="s">
        <v>18</v>
      </c>
      <c r="J37" s="54"/>
      <c r="K37" s="54"/>
      <c r="L37" s="54"/>
      <c r="M37" s="81">
        <f t="shared" si="3"/>
        <v>1000</v>
      </c>
      <c r="N37" s="81">
        <v>1000</v>
      </c>
      <c r="O37" s="79">
        <v>1000</v>
      </c>
      <c r="P37" s="112">
        <v>0</v>
      </c>
      <c r="Q37" s="99"/>
      <c r="R37" s="99"/>
      <c r="S37" s="99"/>
      <c r="T37" s="99"/>
      <c r="U37" s="99"/>
    </row>
    <row r="38" spans="1:22" s="37" customFormat="1" x14ac:dyDescent="0.2">
      <c r="A38" s="69" t="s">
        <v>60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0">
        <f t="shared" si="3"/>
        <v>0</v>
      </c>
      <c r="N38" s="90">
        <v>0</v>
      </c>
      <c r="O38" s="79">
        <v>100</v>
      </c>
      <c r="P38" s="112">
        <v>100</v>
      </c>
      <c r="Q38" s="99"/>
      <c r="R38" s="99"/>
      <c r="S38" s="99"/>
      <c r="T38" s="99"/>
      <c r="U38" s="99"/>
    </row>
    <row r="39" spans="1:22" s="37" customFormat="1" x14ac:dyDescent="0.2">
      <c r="A39" s="55" t="s">
        <v>26</v>
      </c>
      <c r="B39" s="54">
        <v>1750</v>
      </c>
      <c r="C39" s="54" t="s">
        <v>18</v>
      </c>
      <c r="D39" s="54"/>
      <c r="E39" s="54"/>
      <c r="F39" s="54"/>
      <c r="G39" s="54"/>
      <c r="H39" s="54"/>
      <c r="I39" s="54"/>
      <c r="J39" s="54"/>
      <c r="K39" s="54"/>
      <c r="L39" s="54">
        <v>1750</v>
      </c>
      <c r="M39" s="80">
        <f t="shared" si="3"/>
        <v>3500</v>
      </c>
      <c r="N39" s="90">
        <v>3560.04</v>
      </c>
      <c r="O39" s="79">
        <v>3750</v>
      </c>
      <c r="P39" s="112">
        <v>2509.5300000000002</v>
      </c>
      <c r="Q39" s="99"/>
      <c r="R39" s="99"/>
      <c r="S39" s="99"/>
      <c r="T39" s="99"/>
      <c r="U39" s="99"/>
    </row>
    <row r="40" spans="1:22" s="37" customFormat="1" ht="26.25" customHeight="1" x14ac:dyDescent="0.2">
      <c r="A40" s="55" t="s">
        <v>64</v>
      </c>
      <c r="B40" s="54">
        <f>Q40</f>
        <v>0</v>
      </c>
      <c r="C40" s="54">
        <f>Q40</f>
        <v>0</v>
      </c>
      <c r="D40" s="54">
        <f>Q40</f>
        <v>0</v>
      </c>
      <c r="E40" s="54">
        <f>Q40</f>
        <v>0</v>
      </c>
      <c r="F40" s="54">
        <f>Q40</f>
        <v>0</v>
      </c>
      <c r="G40" s="54">
        <f>Q40</f>
        <v>0</v>
      </c>
      <c r="H40" s="54">
        <f>Q40</f>
        <v>0</v>
      </c>
      <c r="I40" s="54">
        <f>Q40</f>
        <v>0</v>
      </c>
      <c r="J40" s="54">
        <f>Q40</f>
        <v>0</v>
      </c>
      <c r="K40" s="54">
        <f>Q40</f>
        <v>0</v>
      </c>
      <c r="L40" s="54">
        <f>Q40</f>
        <v>0</v>
      </c>
      <c r="M40" s="77">
        <f t="shared" si="3"/>
        <v>0</v>
      </c>
      <c r="N40" s="90">
        <v>10992.83</v>
      </c>
      <c r="O40" s="79">
        <v>13900</v>
      </c>
      <c r="P40" s="112">
        <v>2159.37</v>
      </c>
      <c r="Q40" s="100"/>
      <c r="R40" s="118"/>
      <c r="S40" s="118"/>
      <c r="T40" s="51"/>
      <c r="U40" s="51"/>
      <c r="V40" s="41"/>
    </row>
    <row r="41" spans="1:22" s="37" customFormat="1" x14ac:dyDescent="0.2">
      <c r="A41" s="70" t="s">
        <v>40</v>
      </c>
      <c r="B41" s="54">
        <v>850</v>
      </c>
      <c r="C41" s="54"/>
      <c r="D41" s="54"/>
      <c r="E41" s="54" t="s">
        <v>18</v>
      </c>
      <c r="F41" s="54"/>
      <c r="G41" s="54"/>
      <c r="H41" s="54"/>
      <c r="I41" s="54"/>
      <c r="J41" s="54">
        <v>850</v>
      </c>
      <c r="K41" s="54"/>
      <c r="L41" s="54"/>
      <c r="M41" s="77">
        <f t="shared" si="3"/>
        <v>1700</v>
      </c>
      <c r="N41" s="77">
        <v>2065.42</v>
      </c>
      <c r="O41" s="79">
        <v>3638</v>
      </c>
      <c r="P41" s="112">
        <v>1246.0899999999999</v>
      </c>
      <c r="Q41" s="100"/>
      <c r="R41" s="44"/>
      <c r="S41" s="44"/>
      <c r="T41" s="44"/>
      <c r="U41" s="44"/>
      <c r="V41" s="41"/>
    </row>
    <row r="42" spans="1:22" s="37" customFormat="1" x14ac:dyDescent="0.2">
      <c r="A42" s="70" t="s">
        <v>38</v>
      </c>
      <c r="B42" s="54">
        <v>550</v>
      </c>
      <c r="C42" s="54"/>
      <c r="D42" s="54"/>
      <c r="E42" s="54"/>
      <c r="F42" s="54"/>
      <c r="G42" s="54"/>
      <c r="H42" s="54"/>
      <c r="I42" s="54"/>
      <c r="J42" s="54">
        <v>550</v>
      </c>
      <c r="K42" s="54"/>
      <c r="L42" s="54"/>
      <c r="M42" s="77">
        <f t="shared" si="3"/>
        <v>1100</v>
      </c>
      <c r="N42" s="77">
        <v>1080</v>
      </c>
      <c r="O42" s="79">
        <v>1190</v>
      </c>
      <c r="P42" s="112">
        <v>1185</v>
      </c>
      <c r="Q42" s="100"/>
      <c r="R42" s="44"/>
      <c r="S42" s="44"/>
      <c r="T42" s="44"/>
      <c r="U42" s="44"/>
      <c r="V42" s="41"/>
    </row>
    <row r="43" spans="1:22" s="37" customFormat="1" x14ac:dyDescent="0.2">
      <c r="A43" s="70" t="s">
        <v>28</v>
      </c>
      <c r="B43" s="54"/>
      <c r="C43" s="54"/>
      <c r="D43" s="54"/>
      <c r="E43" s="54"/>
      <c r="F43" s="54"/>
      <c r="G43" s="54"/>
      <c r="H43" s="54" t="s">
        <v>18</v>
      </c>
      <c r="I43" s="54"/>
      <c r="J43" s="54">
        <f>Q43</f>
        <v>0</v>
      </c>
      <c r="K43" s="54"/>
      <c r="L43" s="54"/>
      <c r="M43" s="83">
        <f t="shared" si="3"/>
        <v>0</v>
      </c>
      <c r="N43" s="90">
        <v>2700</v>
      </c>
      <c r="O43" s="79">
        <v>3400</v>
      </c>
      <c r="P43" s="112">
        <v>0</v>
      </c>
      <c r="Q43" s="100"/>
      <c r="R43" s="101"/>
      <c r="S43" s="44"/>
      <c r="T43" s="44"/>
      <c r="U43" s="44"/>
      <c r="V43" s="41"/>
    </row>
    <row r="44" spans="1:22" s="37" customFormat="1" x14ac:dyDescent="0.2">
      <c r="A44" s="70" t="s">
        <v>25</v>
      </c>
      <c r="B44" s="54">
        <v>2</v>
      </c>
      <c r="C44" s="54">
        <v>2</v>
      </c>
      <c r="D44" s="54">
        <v>2</v>
      </c>
      <c r="E44" s="54">
        <v>2</v>
      </c>
      <c r="F44" s="54">
        <v>2</v>
      </c>
      <c r="G44" s="54">
        <v>2</v>
      </c>
      <c r="H44" s="54">
        <v>2</v>
      </c>
      <c r="I44" s="54">
        <v>2</v>
      </c>
      <c r="J44" s="54">
        <v>2</v>
      </c>
      <c r="K44" s="54">
        <v>2</v>
      </c>
      <c r="L44" s="54">
        <v>2</v>
      </c>
      <c r="M44" s="77">
        <f t="shared" si="3"/>
        <v>22</v>
      </c>
      <c r="N44" s="90">
        <v>13.1</v>
      </c>
      <c r="O44" s="79">
        <v>0</v>
      </c>
      <c r="P44" s="112">
        <v>0</v>
      </c>
      <c r="Q44" s="99"/>
      <c r="R44" s="99"/>
      <c r="S44" s="99"/>
      <c r="T44" s="99"/>
      <c r="U44" s="99"/>
    </row>
    <row r="45" spans="1:22" s="37" customFormat="1" x14ac:dyDescent="0.2">
      <c r="A45" s="55" t="s">
        <v>30</v>
      </c>
      <c r="B45" s="54" t="s">
        <v>18</v>
      </c>
      <c r="C45" s="54"/>
      <c r="D45" s="54">
        <v>150</v>
      </c>
      <c r="E45" s="54"/>
      <c r="F45" s="54"/>
      <c r="G45" s="54"/>
      <c r="H45" s="54"/>
      <c r="I45" s="54" t="s">
        <v>18</v>
      </c>
      <c r="J45" s="54" t="s">
        <v>18</v>
      </c>
      <c r="K45" s="54">
        <v>150</v>
      </c>
      <c r="L45" s="54"/>
      <c r="M45" s="77">
        <f t="shared" si="3"/>
        <v>300</v>
      </c>
      <c r="N45" s="90">
        <v>92.9</v>
      </c>
      <c r="O45" s="79">
        <v>100</v>
      </c>
      <c r="P45" s="112">
        <v>16.149999999999999</v>
      </c>
      <c r="Q45" s="99"/>
      <c r="R45" s="99"/>
      <c r="S45" s="99"/>
      <c r="T45" s="99"/>
      <c r="U45" s="99"/>
    </row>
    <row r="46" spans="1:22" s="37" customFormat="1" x14ac:dyDescent="0.2">
      <c r="A46" s="70" t="s">
        <v>39</v>
      </c>
      <c r="B46" s="54">
        <v>125</v>
      </c>
      <c r="C46" s="54"/>
      <c r="D46" s="54"/>
      <c r="E46" s="54"/>
      <c r="F46" s="54"/>
      <c r="G46" s="54"/>
      <c r="H46" s="54">
        <v>125</v>
      </c>
      <c r="I46" s="54" t="s">
        <v>18</v>
      </c>
      <c r="J46" s="54"/>
      <c r="K46" s="54"/>
      <c r="L46" s="54" t="s">
        <v>18</v>
      </c>
      <c r="M46" s="77">
        <f t="shared" si="3"/>
        <v>250</v>
      </c>
      <c r="N46" s="90">
        <f>416.29+11.98+7.99+7.99</f>
        <v>444.25000000000006</v>
      </c>
      <c r="O46" s="79">
        <v>119.88</v>
      </c>
      <c r="P46" s="112">
        <v>151.84</v>
      </c>
      <c r="Q46" s="99"/>
      <c r="R46" s="99"/>
      <c r="S46" s="99"/>
      <c r="T46" s="99"/>
      <c r="U46" s="99"/>
    </row>
    <row r="47" spans="1:22" s="37" customFormat="1" ht="17" thickBot="1" x14ac:dyDescent="0.25">
      <c r="A47" s="55" t="s">
        <v>27</v>
      </c>
      <c r="B47" s="54"/>
      <c r="C47" s="54" t="s">
        <v>18</v>
      </c>
      <c r="D47" s="54"/>
      <c r="E47" s="54"/>
      <c r="F47" s="54" t="s">
        <v>18</v>
      </c>
      <c r="G47" s="54" t="s">
        <v>18</v>
      </c>
      <c r="H47" s="54"/>
      <c r="I47" s="54" t="s">
        <v>18</v>
      </c>
      <c r="J47" s="54" t="s">
        <v>53</v>
      </c>
      <c r="K47" s="54"/>
      <c r="L47" s="54" t="s">
        <v>18</v>
      </c>
      <c r="M47" s="93">
        <f t="shared" si="3"/>
        <v>0</v>
      </c>
      <c r="N47" s="93">
        <v>105.25</v>
      </c>
      <c r="O47" s="79"/>
      <c r="P47" s="112">
        <v>161.19999999999999</v>
      </c>
      <c r="Q47" s="99"/>
      <c r="R47" s="99"/>
      <c r="S47" s="99"/>
      <c r="T47" s="99"/>
      <c r="U47" s="99"/>
    </row>
    <row r="48" spans="1:22" s="37" customFormat="1" x14ac:dyDescent="0.2">
      <c r="A48" s="55"/>
      <c r="B48" s="54">
        <f t="shared" ref="B48:L48" si="4">ROUND(SUM(B19:B46),5)</f>
        <v>3327</v>
      </c>
      <c r="C48" s="54">
        <f t="shared" si="4"/>
        <v>2</v>
      </c>
      <c r="D48" s="54">
        <f t="shared" si="4"/>
        <v>252</v>
      </c>
      <c r="E48" s="54">
        <f t="shared" si="4"/>
        <v>2</v>
      </c>
      <c r="F48" s="54">
        <f t="shared" si="4"/>
        <v>2</v>
      </c>
      <c r="G48" s="54">
        <f t="shared" si="4"/>
        <v>1352</v>
      </c>
      <c r="H48" s="54">
        <f t="shared" si="4"/>
        <v>277</v>
      </c>
      <c r="I48" s="54">
        <f t="shared" si="4"/>
        <v>2</v>
      </c>
      <c r="J48" s="54">
        <f t="shared" si="4"/>
        <v>1652</v>
      </c>
      <c r="K48" s="54">
        <f t="shared" si="4"/>
        <v>652</v>
      </c>
      <c r="L48" s="54">
        <f t="shared" si="4"/>
        <v>1752</v>
      </c>
      <c r="M48" s="88">
        <f t="shared" si="3"/>
        <v>9272</v>
      </c>
      <c r="N48" s="89">
        <f>SUM(N21:N47)</f>
        <v>24775.440000000002</v>
      </c>
      <c r="O48" s="89">
        <f>SUM(O21:O47)</f>
        <v>28297.88</v>
      </c>
      <c r="P48" s="112">
        <f>SUM(P38:P47)</f>
        <v>7529.1799999999994</v>
      </c>
      <c r="Q48" s="99"/>
      <c r="R48" s="99"/>
      <c r="S48" s="99"/>
      <c r="T48" s="99"/>
      <c r="U48" s="99"/>
    </row>
    <row r="49" spans="1:22" ht="17" thickBot="1" x14ac:dyDescent="0.25">
      <c r="A49" s="34" t="s">
        <v>0</v>
      </c>
      <c r="B49" s="52">
        <f t="shared" ref="B49:L49" si="5">ROUND(B18-B48,5)</f>
        <v>1262</v>
      </c>
      <c r="C49" s="52">
        <f t="shared" si="5"/>
        <v>585</v>
      </c>
      <c r="D49" s="52">
        <f t="shared" si="5"/>
        <v>-15</v>
      </c>
      <c r="E49" s="52">
        <f t="shared" si="5"/>
        <v>4987</v>
      </c>
      <c r="F49" s="52">
        <f t="shared" si="5"/>
        <v>585</v>
      </c>
      <c r="G49" s="52">
        <f t="shared" si="5"/>
        <v>-1215</v>
      </c>
      <c r="H49" s="52">
        <f t="shared" si="5"/>
        <v>5462</v>
      </c>
      <c r="I49" s="52">
        <f t="shared" si="5"/>
        <v>85</v>
      </c>
      <c r="J49" s="52">
        <f t="shared" si="5"/>
        <v>-1515</v>
      </c>
      <c r="K49" s="52">
        <f t="shared" si="5"/>
        <v>4337</v>
      </c>
      <c r="L49" s="52">
        <f t="shared" si="5"/>
        <v>-765</v>
      </c>
      <c r="M49" s="94"/>
      <c r="N49" s="95"/>
      <c r="O49" s="96"/>
      <c r="P49" s="116">
        <v>7529.18</v>
      </c>
      <c r="Q49" s="15"/>
      <c r="R49" s="15"/>
      <c r="S49" s="15"/>
      <c r="T49" s="15"/>
      <c r="U49" s="15"/>
      <c r="V49" s="15"/>
    </row>
    <row r="50" spans="1:22" ht="17" thickTop="1" x14ac:dyDescent="0.2">
      <c r="A50" s="9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97"/>
      <c r="O50" s="97"/>
      <c r="P50" s="114"/>
      <c r="Q50" s="25"/>
      <c r="R50" s="25"/>
      <c r="S50" s="25"/>
      <c r="T50" s="25"/>
      <c r="U50" s="25"/>
      <c r="V50" s="25"/>
    </row>
    <row r="51" spans="1:22" x14ac:dyDescent="0.2">
      <c r="A51" s="9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97"/>
      <c r="O51" s="97"/>
      <c r="P51" s="114"/>
      <c r="Q51" s="25"/>
      <c r="R51" s="25"/>
      <c r="S51" s="25"/>
      <c r="T51" s="25"/>
      <c r="U51" s="25"/>
      <c r="V51" s="25"/>
    </row>
  </sheetData>
  <mergeCells count="1">
    <mergeCell ref="R40:S40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3</vt:lpstr>
      <vt:lpstr>Draft 4 for Qtrly Mtg, July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Microsoft Office User</cp:lastModifiedBy>
  <cp:lastPrinted>2016-06-02T20:35:45Z</cp:lastPrinted>
  <dcterms:created xsi:type="dcterms:W3CDTF">2015-02-11T15:55:35Z</dcterms:created>
  <dcterms:modified xsi:type="dcterms:W3CDTF">2016-09-30T03:24:25Z</dcterms:modified>
</cp:coreProperties>
</file>